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526"/>
  <workbookPr autoCompressPictures="0"/>
  <bookViews>
    <workbookView xWindow="10720" yWindow="0" windowWidth="33040" windowHeight="24540" tabRatio="648"/>
  </bookViews>
  <sheets>
    <sheet name="Index" sheetId="9" r:id="rId1"/>
    <sheet name="Initial Qubit Quantification" sheetId="10" r:id="rId2"/>
    <sheet name="Pippin Prep Lane Pools" sheetId="2" r:id="rId3"/>
    <sheet name="Pre-SBCapSeq Pools" sheetId="11" r:id="rId4"/>
    <sheet name="Ion Chip Pool" sheetId="4" r:id="rId5"/>
    <sheet name="qPCR Final Ion Chip Pool" sheetId="5" r:id="rId6"/>
    <sheet name="For 50pM Dilution Genomics Core" sheetId="8" r:id="rId7"/>
    <sheet name="For 25pM Dilution Genomics Core" sheetId="12" r:id="rId8"/>
    <sheet name="Loading Input Ion Chef_PI Chip" sheetId="6" r:id="rId9"/>
    <sheet name="Ion Xpress™ Barcodes 1-96" sheetId="7" r:id="rId10"/>
  </sheets>
  <externalReferences>
    <externalReference r:id="rId11"/>
  </externalReferences>
  <definedNames>
    <definedName name="Barcode_ID">'Ion Xpress™ Barcodes 1-96'!$A$1</definedName>
    <definedName name="Ion_Xpress™_Barcode_1">'Ion Xpress™ Barcodes 1-96'!$A$2:$A$97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18" i="2" l="1"/>
  <c r="H17" i="2"/>
  <c r="H16" i="2"/>
  <c r="H15" i="2"/>
  <c r="G16" i="2"/>
  <c r="G17" i="2"/>
  <c r="G18" i="2"/>
  <c r="G15" i="2"/>
  <c r="E20" i="12"/>
  <c r="F20" i="12"/>
  <c r="D20" i="12"/>
  <c r="G12" i="12"/>
  <c r="E12" i="12"/>
  <c r="F12" i="12"/>
  <c r="H12" i="12"/>
  <c r="C20" i="12"/>
  <c r="E19" i="12"/>
  <c r="F19" i="12"/>
  <c r="D19" i="12"/>
  <c r="G11" i="12"/>
  <c r="E11" i="12"/>
  <c r="F11" i="12"/>
  <c r="H11" i="12"/>
  <c r="C19" i="12"/>
  <c r="E18" i="12"/>
  <c r="F18" i="12"/>
  <c r="D18" i="12"/>
  <c r="G10" i="12"/>
  <c r="E10" i="12"/>
  <c r="F10" i="12"/>
  <c r="H10" i="12"/>
  <c r="C18" i="12"/>
  <c r="E20" i="8"/>
  <c r="F20" i="8"/>
  <c r="D20" i="8"/>
  <c r="E12" i="8"/>
  <c r="F12" i="8"/>
  <c r="H12" i="8"/>
  <c r="C20" i="8"/>
  <c r="E19" i="8"/>
  <c r="F19" i="8"/>
  <c r="D19" i="8"/>
  <c r="E11" i="8"/>
  <c r="F11" i="8"/>
  <c r="H11" i="8"/>
  <c r="C19" i="8"/>
  <c r="E18" i="8"/>
  <c r="F18" i="8"/>
  <c r="D18" i="8"/>
  <c r="C18" i="8"/>
  <c r="E10" i="8"/>
  <c r="F10" i="8"/>
  <c r="H10" i="8"/>
  <c r="M63" i="5"/>
  <c r="M65" i="5"/>
  <c r="P52" i="5"/>
  <c r="Q52" i="5"/>
  <c r="R52" i="5"/>
  <c r="S52" i="5"/>
  <c r="O52" i="5"/>
  <c r="N52" i="5"/>
  <c r="L52" i="5"/>
  <c r="R51" i="5"/>
  <c r="Q51" i="5"/>
  <c r="P51" i="5"/>
  <c r="T51" i="5"/>
  <c r="R50" i="5"/>
  <c r="Q50" i="5"/>
  <c r="P50" i="5"/>
  <c r="R49" i="5"/>
  <c r="Q49" i="5"/>
  <c r="P49" i="5"/>
  <c r="T49" i="5"/>
  <c r="G53" i="5"/>
  <c r="F53" i="5"/>
  <c r="E53" i="5"/>
  <c r="G52" i="5"/>
  <c r="F52" i="5"/>
  <c r="E52" i="5"/>
  <c r="G51" i="5"/>
  <c r="F51" i="5"/>
  <c r="E51" i="5"/>
  <c r="H51" i="5"/>
  <c r="G50" i="5"/>
  <c r="F50" i="5"/>
  <c r="E50" i="5"/>
  <c r="I50" i="5"/>
  <c r="G49" i="5"/>
  <c r="F49" i="5"/>
  <c r="E49" i="5"/>
  <c r="S50" i="5"/>
  <c r="O50" i="5"/>
  <c r="N50" i="5"/>
  <c r="L50" i="5"/>
  <c r="T52" i="5"/>
  <c r="I53" i="5"/>
  <c r="I52" i="5"/>
  <c r="H50" i="5"/>
  <c r="H53" i="5"/>
  <c r="T50" i="5"/>
  <c r="S49" i="5"/>
  <c r="O49" i="5"/>
  <c r="N49" i="5"/>
  <c r="L49" i="5"/>
  <c r="I49" i="5"/>
  <c r="I51" i="5"/>
  <c r="H20" i="12"/>
  <c r="H19" i="8"/>
  <c r="I19" i="8"/>
  <c r="L20" i="12"/>
  <c r="M20" i="12"/>
  <c r="I20" i="12"/>
  <c r="H19" i="12"/>
  <c r="H18" i="12"/>
  <c r="H20" i="8"/>
  <c r="L19" i="8"/>
  <c r="M19" i="8"/>
  <c r="H18" i="8"/>
  <c r="S51" i="5"/>
  <c r="O51" i="5"/>
  <c r="N51" i="5"/>
  <c r="L51" i="5"/>
  <c r="H52" i="5"/>
  <c r="H49" i="5"/>
  <c r="L18" i="12"/>
  <c r="M18" i="12"/>
  <c r="I18" i="12"/>
  <c r="L19" i="12"/>
  <c r="M19" i="12"/>
  <c r="I19" i="12"/>
  <c r="L18" i="8"/>
  <c r="M18" i="8"/>
  <c r="I18" i="8"/>
  <c r="L20" i="8"/>
  <c r="M20" i="8"/>
  <c r="I20" i="8"/>
  <c r="B9" i="11"/>
  <c r="P68" i="2"/>
  <c r="N68" i="2"/>
  <c r="L68" i="2"/>
  <c r="J68" i="2"/>
  <c r="H68" i="2"/>
  <c r="P44" i="2"/>
  <c r="N44" i="2"/>
  <c r="L44" i="2"/>
  <c r="J44" i="2"/>
  <c r="H44" i="2"/>
  <c r="P19" i="2"/>
  <c r="N19" i="2"/>
  <c r="L19" i="2"/>
  <c r="J19" i="2"/>
  <c r="H19" i="2"/>
  <c r="C9" i="4"/>
  <c r="B75" i="11"/>
  <c r="B42" i="11"/>
  <c r="G103" i="11"/>
  <c r="H98" i="11"/>
  <c r="I98" i="11"/>
  <c r="H93" i="11"/>
  <c r="I93" i="11"/>
  <c r="H88" i="11"/>
  <c r="I88" i="11"/>
  <c r="H83" i="11"/>
  <c r="I83" i="11"/>
  <c r="H78" i="11"/>
  <c r="I78" i="11"/>
  <c r="I103" i="11"/>
  <c r="G70" i="11"/>
  <c r="H65" i="11"/>
  <c r="I65" i="11"/>
  <c r="H60" i="11"/>
  <c r="I60" i="11"/>
  <c r="H55" i="11"/>
  <c r="I55" i="11"/>
  <c r="H50" i="11"/>
  <c r="I50" i="11"/>
  <c r="H45" i="11"/>
  <c r="I45" i="11"/>
  <c r="I70" i="11"/>
  <c r="B58" i="2"/>
  <c r="B34" i="2"/>
  <c r="B9" i="2"/>
  <c r="C74" i="2"/>
  <c r="E61" i="2"/>
  <c r="C50" i="2"/>
  <c r="E37" i="2"/>
  <c r="K50" i="10"/>
  <c r="J50" i="10"/>
  <c r="H50" i="10"/>
  <c r="I50" i="10"/>
  <c r="G50" i="10"/>
  <c r="K49" i="10"/>
  <c r="J49" i="10"/>
  <c r="H49" i="10"/>
  <c r="I49" i="10"/>
  <c r="G49" i="10"/>
  <c r="K48" i="10"/>
  <c r="J48" i="10"/>
  <c r="H48" i="10"/>
  <c r="I48" i="10"/>
  <c r="G48" i="10"/>
  <c r="K47" i="10"/>
  <c r="J47" i="10"/>
  <c r="H47" i="10"/>
  <c r="I47" i="10"/>
  <c r="G47" i="10"/>
  <c r="K46" i="10"/>
  <c r="J46" i="10"/>
  <c r="H46" i="10"/>
  <c r="I46" i="10"/>
  <c r="G46" i="10"/>
  <c r="K45" i="10"/>
  <c r="J45" i="10"/>
  <c r="H45" i="10"/>
  <c r="I45" i="10"/>
  <c r="G45" i="10"/>
  <c r="K44" i="10"/>
  <c r="J44" i="10"/>
  <c r="H44" i="10"/>
  <c r="I44" i="10"/>
  <c r="G44" i="10"/>
  <c r="K43" i="10"/>
  <c r="J43" i="10"/>
  <c r="H43" i="10"/>
  <c r="I43" i="10"/>
  <c r="G43" i="10"/>
  <c r="K42" i="10"/>
  <c r="J42" i="10"/>
  <c r="H42" i="10"/>
  <c r="I42" i="10"/>
  <c r="G42" i="10"/>
  <c r="K41" i="10"/>
  <c r="J41" i="10"/>
  <c r="H41" i="10"/>
  <c r="I41" i="10"/>
  <c r="G41" i="10"/>
  <c r="K40" i="10"/>
  <c r="J40" i="10"/>
  <c r="H40" i="10"/>
  <c r="I40" i="10"/>
  <c r="G40" i="10"/>
  <c r="K39" i="10"/>
  <c r="J39" i="10"/>
  <c r="H39" i="10"/>
  <c r="I39" i="10"/>
  <c r="G39" i="10"/>
  <c r="K38" i="10"/>
  <c r="J38" i="10"/>
  <c r="H38" i="10"/>
  <c r="I38" i="10"/>
  <c r="G38" i="10"/>
  <c r="K37" i="10"/>
  <c r="J37" i="10"/>
  <c r="H37" i="10"/>
  <c r="I37" i="10"/>
  <c r="G37" i="10"/>
  <c r="K36" i="10"/>
  <c r="J36" i="10"/>
  <c r="H36" i="10"/>
  <c r="I36" i="10"/>
  <c r="G36" i="10"/>
  <c r="K35" i="10"/>
  <c r="J35" i="10"/>
  <c r="H35" i="10"/>
  <c r="I35" i="10"/>
  <c r="G35" i="10"/>
  <c r="K34" i="10"/>
  <c r="J34" i="10"/>
  <c r="H34" i="10"/>
  <c r="I34" i="10"/>
  <c r="G34" i="10"/>
  <c r="K33" i="10"/>
  <c r="J33" i="10"/>
  <c r="H33" i="10"/>
  <c r="I33" i="10"/>
  <c r="G33" i="10"/>
  <c r="K32" i="10"/>
  <c r="J32" i="10"/>
  <c r="H32" i="10"/>
  <c r="I32" i="10"/>
  <c r="G32" i="10"/>
  <c r="K31" i="10"/>
  <c r="J31" i="10"/>
  <c r="H31" i="10"/>
  <c r="I31" i="10"/>
  <c r="G31" i="10"/>
  <c r="K30" i="10"/>
  <c r="J30" i="10"/>
  <c r="H30" i="10"/>
  <c r="I30" i="10"/>
  <c r="G30" i="10"/>
  <c r="K29" i="10"/>
  <c r="J29" i="10"/>
  <c r="H29" i="10"/>
  <c r="I29" i="10"/>
  <c r="G29" i="10"/>
  <c r="K28" i="10"/>
  <c r="J28" i="10"/>
  <c r="H28" i="10"/>
  <c r="I28" i="10"/>
  <c r="G28" i="10"/>
  <c r="K27" i="10"/>
  <c r="J27" i="10"/>
  <c r="H27" i="10"/>
  <c r="I27" i="10"/>
  <c r="G27" i="10"/>
  <c r="K26" i="10"/>
  <c r="J26" i="10"/>
  <c r="H26" i="10"/>
  <c r="I26" i="10"/>
  <c r="G26" i="10"/>
  <c r="K25" i="10"/>
  <c r="J25" i="10"/>
  <c r="H25" i="10"/>
  <c r="I25" i="10"/>
  <c r="G25" i="10"/>
  <c r="K13" i="10"/>
  <c r="K14" i="10"/>
  <c r="K15" i="10"/>
  <c r="K16" i="10"/>
  <c r="K17" i="10"/>
  <c r="K18" i="10"/>
  <c r="K19" i="10"/>
  <c r="K20" i="10"/>
  <c r="K21" i="10"/>
  <c r="K22" i="10"/>
  <c r="K23" i="10"/>
  <c r="K24" i="10"/>
  <c r="K12" i="10"/>
  <c r="J16" i="10"/>
  <c r="H13" i="10"/>
  <c r="I13" i="10"/>
  <c r="H16" i="10"/>
  <c r="I16" i="10"/>
  <c r="H12" i="10"/>
  <c r="I12" i="10"/>
  <c r="H24" i="10"/>
  <c r="I24" i="10"/>
  <c r="J24" i="10"/>
  <c r="G24" i="10"/>
  <c r="H23" i="10"/>
  <c r="I23" i="10"/>
  <c r="J23" i="10"/>
  <c r="G23" i="10"/>
  <c r="H22" i="10"/>
  <c r="I22" i="10"/>
  <c r="J22" i="10"/>
  <c r="G22" i="10"/>
  <c r="H21" i="10"/>
  <c r="I21" i="10"/>
  <c r="J21" i="10"/>
  <c r="G21" i="10"/>
  <c r="H20" i="10"/>
  <c r="I20" i="10"/>
  <c r="J20" i="10"/>
  <c r="G20" i="10"/>
  <c r="H19" i="10"/>
  <c r="I19" i="10"/>
  <c r="J19" i="10"/>
  <c r="G19" i="10"/>
  <c r="H18" i="10"/>
  <c r="I18" i="10"/>
  <c r="J18" i="10"/>
  <c r="G18" i="10"/>
  <c r="H17" i="10"/>
  <c r="I17" i="10"/>
  <c r="J17" i="10"/>
  <c r="G17" i="10"/>
  <c r="G16" i="10"/>
  <c r="H15" i="10"/>
  <c r="I15" i="10"/>
  <c r="J15" i="10"/>
  <c r="G15" i="10"/>
  <c r="H14" i="10"/>
  <c r="I14" i="10"/>
  <c r="J14" i="10"/>
  <c r="G14" i="10"/>
  <c r="J13" i="10"/>
  <c r="G13" i="10"/>
  <c r="J12" i="10"/>
  <c r="G12" i="10"/>
  <c r="H70" i="11"/>
  <c r="H103" i="11"/>
  <c r="D50" i="5"/>
  <c r="C41" i="5"/>
  <c r="C40" i="5"/>
  <c r="C39" i="5"/>
  <c r="C42" i="5"/>
  <c r="G13" i="12"/>
  <c r="E13" i="12"/>
  <c r="F13" i="12"/>
  <c r="H12" i="11"/>
  <c r="I12" i="11"/>
  <c r="I37" i="11"/>
  <c r="H17" i="11"/>
  <c r="I17" i="11"/>
  <c r="H22" i="11"/>
  <c r="I22" i="11"/>
  <c r="H27" i="11"/>
  <c r="I27" i="11"/>
  <c r="H32" i="11"/>
  <c r="I32" i="11"/>
  <c r="G37" i="11"/>
  <c r="E13" i="8"/>
  <c r="F13" i="8"/>
  <c r="H13" i="8"/>
  <c r="D49" i="5"/>
  <c r="D51" i="5"/>
  <c r="D52" i="5"/>
  <c r="D53" i="5"/>
  <c r="F13" i="4"/>
  <c r="F14" i="4"/>
  <c r="H14" i="4"/>
  <c r="F15" i="4"/>
  <c r="H15" i="4"/>
  <c r="C25" i="2"/>
  <c r="E12" i="2"/>
  <c r="C43" i="5"/>
  <c r="H13" i="12"/>
  <c r="H13" i="4"/>
  <c r="H16" i="4"/>
  <c r="H37" i="11"/>
</calcChain>
</file>

<file path=xl/sharedStrings.xml><?xml version="1.0" encoding="utf-8"?>
<sst xmlns="http://schemas.openxmlformats.org/spreadsheetml/2006/main" count="707" uniqueCount="373">
  <si>
    <t>Barcode ID</t>
  </si>
  <si>
    <t>Sample ID</t>
  </si>
  <si>
    <t>Qubit [DNA] (ng/uL)</t>
  </si>
  <si>
    <t># uL for 500 ng</t>
  </si>
  <si>
    <t># uL dH20, 50uL</t>
  </si>
  <si>
    <t>Animal ID</t>
  </si>
  <si>
    <t>Pool</t>
  </si>
  <si>
    <t>Pippin Prep Multiplex Pool Assignments:</t>
  </si>
  <si>
    <t>Pool 1</t>
  </si>
  <si>
    <t>Pool 2</t>
  </si>
  <si>
    <t>Pool 3</t>
  </si>
  <si>
    <t>Pool 4</t>
  </si>
  <si>
    <t>Qubit quantification of genomic DNA isolates</t>
  </si>
  <si>
    <t>Qubit quantification of 4 Post-Pippin Prep and PCR Amplification Enrichment Pools for pre-SBCapture Pools (Equimolar multiplexing of 13 libraries)</t>
  </si>
  <si>
    <t>Barcodes</t>
  </si>
  <si>
    <t>Qbit Concentration (ng/uL)</t>
  </si>
  <si>
    <t>Total Volume</t>
  </si>
  <si>
    <t>Total ng</t>
  </si>
  <si>
    <t>total vol</t>
  </si>
  <si>
    <t>Qubit quantification of final individual SBCapture pools for multiplexing for Ion PI Chip Pooling (39 barcoded libraries per Ion PI chip)</t>
  </si>
  <si>
    <t>qPCR Quantification of Final SBCapture Ion PI Chip Pool:</t>
  </si>
  <si>
    <t>Blank
(dH2O)</t>
  </si>
  <si>
    <t>Ct</t>
  </si>
  <si>
    <t>Rep. 2</t>
  </si>
  <si>
    <t>Rep. 3</t>
  </si>
  <si>
    <t>Mean</t>
  </si>
  <si>
    <t>SD</t>
  </si>
  <si>
    <t>STANDARD CURVE</t>
  </si>
  <si>
    <t>Sample Analysis</t>
  </si>
  <si>
    <t>Std</t>
  </si>
  <si>
    <t>Concentration</t>
  </si>
  <si>
    <t>Counts (Ct)</t>
  </si>
  <si>
    <t>Concentration
(pM)_Qty Undiluted</t>
  </si>
  <si>
    <t>Dilution factor</t>
  </si>
  <si>
    <t>Concentration
(pM)_Qty Diluted</t>
  </si>
  <si>
    <t>Concentration
(Qty_log C)</t>
  </si>
  <si>
    <t>pM</t>
  </si>
  <si>
    <t>Log</t>
  </si>
  <si>
    <t>Rep. 1</t>
  </si>
  <si>
    <t>Blank</t>
  </si>
  <si>
    <t>DATA ANALYSIS (Quantity, Qty)</t>
  </si>
  <si>
    <t>log C =</t>
  </si>
  <si>
    <t>(y-19.969)/-3.1478</t>
  </si>
  <si>
    <t>Example</t>
  </si>
  <si>
    <t>C =</t>
  </si>
  <si>
    <t>10^((y-19.969)/-3.1478)</t>
  </si>
  <si>
    <t>Well</t>
  </si>
  <si>
    <t>Sample Name</t>
  </si>
  <si>
    <t>Detector Name</t>
  </si>
  <si>
    <t>Reporter</t>
  </si>
  <si>
    <t>Task</t>
  </si>
  <si>
    <t>Tm Value</t>
  </si>
  <si>
    <t>Tm Type</t>
  </si>
  <si>
    <t>Quantity</t>
  </si>
  <si>
    <t>Qty Mean</t>
  </si>
  <si>
    <t>Qty StdDev</t>
  </si>
  <si>
    <t>Ct Median</t>
  </si>
  <si>
    <t>Ct Mean</t>
  </si>
  <si>
    <t>Ct StdDev</t>
  </si>
  <si>
    <t>Ct Type</t>
  </si>
  <si>
    <t>Template Name</t>
  </si>
  <si>
    <t>Baseline Type</t>
  </si>
  <si>
    <t>Baseline Start</t>
  </si>
  <si>
    <t>Baseline Stop</t>
  </si>
  <si>
    <t>Threshold Type</t>
  </si>
  <si>
    <t>Threshold</t>
  </si>
  <si>
    <t>BLANK</t>
  </si>
  <si>
    <t>FAM-MGB</t>
  </si>
  <si>
    <t>FAM</t>
  </si>
  <si>
    <t>Unknown</t>
  </si>
  <si>
    <t>Automatic</t>
  </si>
  <si>
    <t>Manual</t>
  </si>
  <si>
    <t>1:2,000</t>
  </si>
  <si>
    <t>1:20,000</t>
  </si>
  <si>
    <t>Std1</t>
  </si>
  <si>
    <t>Standard</t>
  </si>
  <si>
    <t>Std2</t>
  </si>
  <si>
    <t>Std3</t>
  </si>
  <si>
    <t>Std4</t>
  </si>
  <si>
    <t>Std5</t>
  </si>
  <si>
    <t>Final SBCapSeq Multiplex sample loading input for Ion Chef and PI chip initialization:</t>
  </si>
  <si>
    <t>barcode_name</t>
  </si>
  <si>
    <t>barcode_sequence</t>
  </si>
  <si>
    <t>Ion Xpress™ Barcode 1</t>
  </si>
  <si>
    <t>CTAAGGTAAC</t>
  </si>
  <si>
    <t>Ion Xpress™ Barcode 2</t>
  </si>
  <si>
    <t>TAAGGAGAAC</t>
  </si>
  <si>
    <t>Ion Xpress™ Barcode 3</t>
  </si>
  <si>
    <t>AAGAGGATTC</t>
  </si>
  <si>
    <t>Ion Xpress™ Barcode 4</t>
  </si>
  <si>
    <t>TACCAAGATC</t>
  </si>
  <si>
    <t>Ion Xpress™ Barcode 5</t>
  </si>
  <si>
    <t>CAGAAGGAAC</t>
  </si>
  <si>
    <t>Ion Xpress™ Barcode 6</t>
  </si>
  <si>
    <t>CTGCAAGTTC</t>
  </si>
  <si>
    <t>Ion Xpress™ Barcode 7</t>
  </si>
  <si>
    <t>TTCGTGATTC</t>
  </si>
  <si>
    <t>Ion Xpress™ Barcode 8</t>
  </si>
  <si>
    <t>TTCCGATAAC</t>
  </si>
  <si>
    <t>Ion Xpress™ Barcode 9</t>
  </si>
  <si>
    <t>TGAGCGGAAC</t>
  </si>
  <si>
    <t>Ion Xpress™ Barcode 10</t>
  </si>
  <si>
    <t>CTGACCGAAC</t>
  </si>
  <si>
    <t>Ion Xpress™ Barcode 11</t>
  </si>
  <si>
    <t>TCCTCGAATC</t>
  </si>
  <si>
    <t>Ion Xpress™ Barcode 12</t>
  </si>
  <si>
    <t>TAGGTGGTTC</t>
  </si>
  <si>
    <t>Ion Xpress™ Barcode 13</t>
  </si>
  <si>
    <t>TCTAACGGAC</t>
  </si>
  <si>
    <t>Ion Xpress™ Barcode 14</t>
  </si>
  <si>
    <t>TTGGAGTGTC</t>
  </si>
  <si>
    <t>Ion Xpress™ Barcode 15</t>
  </si>
  <si>
    <t>TCTAGAGGTC</t>
  </si>
  <si>
    <t>Ion Xpress™ Barcode 16</t>
  </si>
  <si>
    <t>TCTGGATGAC</t>
  </si>
  <si>
    <t>Ion Xpress™ Barcode 17</t>
  </si>
  <si>
    <t>TCTATTCGTC</t>
  </si>
  <si>
    <t>Ion Xpress™ Barcode 18</t>
  </si>
  <si>
    <t>AGGCAATTGC</t>
  </si>
  <si>
    <t>Ion Xpress™ Barcode 19</t>
  </si>
  <si>
    <t>TTAGTCGGAC</t>
  </si>
  <si>
    <t>Ion Xpress™ Barcode 20</t>
  </si>
  <si>
    <t>CAGATCCATC</t>
  </si>
  <si>
    <t>Ion Xpress™ Barcode 21</t>
  </si>
  <si>
    <t>TCGCAATTAC</t>
  </si>
  <si>
    <t>Ion Xpress™ Barcode 22</t>
  </si>
  <si>
    <t>TTCGAGACGC</t>
  </si>
  <si>
    <t>Ion Xpress™ Barcode 23</t>
  </si>
  <si>
    <t>TGCCACGAAC</t>
  </si>
  <si>
    <t>Ion Xpress™ Barcode 24</t>
  </si>
  <si>
    <t>AACCTCATTC</t>
  </si>
  <si>
    <t>Ion Xpress™ Barcode 25</t>
  </si>
  <si>
    <t>CCTGAGATAC</t>
  </si>
  <si>
    <t>Ion Xpress™ Barcode 26</t>
  </si>
  <si>
    <t>TTACAACCTC</t>
  </si>
  <si>
    <t>Ion Xpress™ Barcode 27</t>
  </si>
  <si>
    <t>AACCATCCGC</t>
  </si>
  <si>
    <t>Ion Xpress™ Barcode 28</t>
  </si>
  <si>
    <t>ATCCGGAATC</t>
  </si>
  <si>
    <t>Ion Xpress™ Barcode 29</t>
  </si>
  <si>
    <t>TCGACCACTC</t>
  </si>
  <si>
    <t>Ion Xpress™ Barcode 30</t>
  </si>
  <si>
    <t>CGAGGTTATC</t>
  </si>
  <si>
    <t>Ion Xpress™ Barcode 31</t>
  </si>
  <si>
    <t>TCCAAGCTGC</t>
  </si>
  <si>
    <t>Ion Xpress™ Barcode 32</t>
  </si>
  <si>
    <t>TCTTACACAC</t>
  </si>
  <si>
    <t>Ion Xpress™ Barcode 33</t>
  </si>
  <si>
    <t>TTCTCATTGAAC</t>
  </si>
  <si>
    <t>Ion Xpress™ Barcode 34</t>
  </si>
  <si>
    <t>TCGCATCGTTC</t>
  </si>
  <si>
    <t>Ion Xpress™ Barcode 35</t>
  </si>
  <si>
    <t>TAAGCCATTGTC</t>
  </si>
  <si>
    <t>Ion Xpress™ Barcode 36</t>
  </si>
  <si>
    <t>AAGGAATCGTC</t>
  </si>
  <si>
    <t>Ion Xpress™ Barcode 37</t>
  </si>
  <si>
    <t>CTTGAGAATGTC</t>
  </si>
  <si>
    <t>Ion Xpress™ Barcode 38</t>
  </si>
  <si>
    <t>TGGAGGACGGAC</t>
  </si>
  <si>
    <t>Ion Xpress™ Barcode 39</t>
  </si>
  <si>
    <t>TAACAATCGGC</t>
  </si>
  <si>
    <t>Ion Xpress™ Barcode 40</t>
  </si>
  <si>
    <t>CTGACATAATC</t>
  </si>
  <si>
    <t>Ion Xpress™ Barcode 41</t>
  </si>
  <si>
    <t>TTCCACTTCGC</t>
  </si>
  <si>
    <t>Ion Xpress™ Barcode 42</t>
  </si>
  <si>
    <t>AGCACGAATC</t>
  </si>
  <si>
    <t>Ion Xpress™ Barcode 43</t>
  </si>
  <si>
    <t>CTTGACACCGC</t>
  </si>
  <si>
    <t>Ion Xpress™ Barcode 44</t>
  </si>
  <si>
    <t>TTGGAGGCCAGC</t>
  </si>
  <si>
    <t>Ion Xpress™ Barcode 45</t>
  </si>
  <si>
    <t>TGGAGCTTCCTC</t>
  </si>
  <si>
    <t>Ion Xpress™ Barcode 46</t>
  </si>
  <si>
    <t>TCAGTCCGAAC</t>
  </si>
  <si>
    <t>Ion Xpress™ Barcode 47</t>
  </si>
  <si>
    <t>TAAGGCAACCAC</t>
  </si>
  <si>
    <t>Ion Xpress™ Barcode 48</t>
  </si>
  <si>
    <t>TTCTAAGAGAC</t>
  </si>
  <si>
    <t>Ion Xpress™ Barcode 49</t>
  </si>
  <si>
    <t>TCCTAACATAAC</t>
  </si>
  <si>
    <t>Ion Xpress™ Barcode 50</t>
  </si>
  <si>
    <t>CGGACAATGGC</t>
  </si>
  <si>
    <t>Ion Xpress™ Barcode 51</t>
  </si>
  <si>
    <t>TTGAGCCTATTC</t>
  </si>
  <si>
    <t>Ion Xpress™ Barcode 52</t>
  </si>
  <si>
    <t>CCGCATGGAAC</t>
  </si>
  <si>
    <t>Ion Xpress™ Barcode 53</t>
  </si>
  <si>
    <t>CTGGCAATCCTC</t>
  </si>
  <si>
    <t>Ion Xpress™ Barcode 54</t>
  </si>
  <si>
    <t>CCGGAGAATCGC</t>
  </si>
  <si>
    <t>Ion Xpress™ Barcode 55</t>
  </si>
  <si>
    <t>TCCACCTCCTC</t>
  </si>
  <si>
    <t>Ion Xpress™ Barcode 56</t>
  </si>
  <si>
    <t>CAGCATTAATTC</t>
  </si>
  <si>
    <t>Ion Xpress™ Barcode 57</t>
  </si>
  <si>
    <t>TCTGGCAACGGC</t>
  </si>
  <si>
    <t>Ion Xpress™ Barcode 58</t>
  </si>
  <si>
    <t>TCCTAGAACAC</t>
  </si>
  <si>
    <t>Ion Xpress™ Barcode 59</t>
  </si>
  <si>
    <t>TCCTTGATGTTC</t>
  </si>
  <si>
    <t>Ion Xpress™ Barcode 60</t>
  </si>
  <si>
    <t>TCTAGCTCTTC</t>
  </si>
  <si>
    <t>Ion Xpress™ Barcode 61</t>
  </si>
  <si>
    <t>TCACTCGGATC</t>
  </si>
  <si>
    <t>Ion Xpress™ Barcode 62</t>
  </si>
  <si>
    <t>TTCCTGCTTCAC</t>
  </si>
  <si>
    <t>Ion Xpress™ Barcode 63</t>
  </si>
  <si>
    <t>CCTTAGAGTTC</t>
  </si>
  <si>
    <t>Ion Xpress™ Barcode 64</t>
  </si>
  <si>
    <t>CTGAGTTCCGAC</t>
  </si>
  <si>
    <t>Ion Xpress™ Barcode 65</t>
  </si>
  <si>
    <t>TCCTGGCACATC</t>
  </si>
  <si>
    <t>Ion Xpress™ Barcode 66</t>
  </si>
  <si>
    <t>CCGCAATCATC</t>
  </si>
  <si>
    <t>Ion Xpress™ Barcode 67</t>
  </si>
  <si>
    <t>TTCCTACCAGTC</t>
  </si>
  <si>
    <t>Ion Xpress™ Barcode 68</t>
  </si>
  <si>
    <t>TCAAGAAGTTC</t>
  </si>
  <si>
    <t>Ion Xpress™ Barcode 69</t>
  </si>
  <si>
    <t>TTCAATTGGC</t>
  </si>
  <si>
    <t>Ion Xpress™ Barcode 70</t>
  </si>
  <si>
    <t>CCTACTGGTC</t>
  </si>
  <si>
    <t>Ion Xpress™ Barcode 71</t>
  </si>
  <si>
    <t>TGAGGCTCCGAC</t>
  </si>
  <si>
    <t>Ion Xpress™ Barcode 72</t>
  </si>
  <si>
    <t>CGAAGGCCACAC</t>
  </si>
  <si>
    <t>Ion Xpress™ Barcode 73</t>
  </si>
  <si>
    <t>TCTGCCTGTC</t>
  </si>
  <si>
    <t>Ion Xpress™ Barcode 74</t>
  </si>
  <si>
    <t>CGATCGGTTC</t>
  </si>
  <si>
    <t>Ion Xpress™ Barcode 75</t>
  </si>
  <si>
    <t>TCAGGAATAC</t>
  </si>
  <si>
    <t>Ion Xpress™ Barcode 76</t>
  </si>
  <si>
    <t>CGGAAGAACCTC</t>
  </si>
  <si>
    <t>Ion Xpress™ Barcode 77</t>
  </si>
  <si>
    <t>CGAAGCGATTC</t>
  </si>
  <si>
    <t>Ion Xpress™ Barcode 78</t>
  </si>
  <si>
    <t>CAGCCAATTCTC</t>
  </si>
  <si>
    <t>Ion Xpress™ Barcode 79</t>
  </si>
  <si>
    <t>CCTGGTTGTC</t>
  </si>
  <si>
    <t>Ion Xpress™ Barcode 80</t>
  </si>
  <si>
    <t>TCGAAGGCAGGC</t>
  </si>
  <si>
    <t>Ion Xpress™ Barcode 81</t>
  </si>
  <si>
    <t>CCTGCCATTCGC</t>
  </si>
  <si>
    <t>Ion Xpress™ Barcode 82</t>
  </si>
  <si>
    <t>TTGGCATCTC</t>
  </si>
  <si>
    <t>Ion Xpress™ Barcode 83</t>
  </si>
  <si>
    <t>CTAGGACATTC</t>
  </si>
  <si>
    <t>Ion Xpress™ Barcode 84</t>
  </si>
  <si>
    <t>CTTCCATAAC</t>
  </si>
  <si>
    <t>Ion Xpress™ Barcode 85</t>
  </si>
  <si>
    <t>CCAGCCTCAAC</t>
  </si>
  <si>
    <t>Ion Xpress™ Barcode 86</t>
  </si>
  <si>
    <t>CTTGGTTATTC</t>
  </si>
  <si>
    <t>Ion Xpress™ Barcode 87</t>
  </si>
  <si>
    <t>TTGGCTGGAC</t>
  </si>
  <si>
    <t>Ion Xpress™ Barcode 88</t>
  </si>
  <si>
    <t>CCGAACACTTC</t>
  </si>
  <si>
    <t>Ion Xpress™ Barcode 89</t>
  </si>
  <si>
    <t>TCCTGAATCTC</t>
  </si>
  <si>
    <t>Ion Xpress™ Barcode 90</t>
  </si>
  <si>
    <t>CTAACCACGGC</t>
  </si>
  <si>
    <t>Ion Xpress™ Barcode 91</t>
  </si>
  <si>
    <t>CGGAAGGATGC</t>
  </si>
  <si>
    <t>Ion Xpress™ Barcode 92</t>
  </si>
  <si>
    <t>CTAGGAACCGC</t>
  </si>
  <si>
    <t>Ion Xpress™ Barcode 93</t>
  </si>
  <si>
    <t>CTTGTCCAATC</t>
  </si>
  <si>
    <t>Ion Xpress™ Barcode 94</t>
  </si>
  <si>
    <t>TCCGACAAGC</t>
  </si>
  <si>
    <t>Ion Xpress™ Barcode 95</t>
  </si>
  <si>
    <t>CGGACAGATC</t>
  </si>
  <si>
    <t>Ion Xpress™ Barcode 96</t>
  </si>
  <si>
    <t>TTAAGCGGTC</t>
  </si>
  <si>
    <t>BARCODE</t>
  </si>
  <si>
    <t>SAMPLE</t>
  </si>
  <si>
    <t xml:space="preserve">Name </t>
  </si>
  <si>
    <t>Tumor</t>
  </si>
  <si>
    <t>Sample Information (RAW DATA)</t>
  </si>
  <si>
    <t>Sample source</t>
  </si>
  <si>
    <t>Input [], (pM)</t>
  </si>
  <si>
    <t>Sample Vol. (µl)</t>
  </si>
  <si>
    <t>1:20</t>
  </si>
  <si>
    <t>1:2000</t>
  </si>
  <si>
    <t>1:20000</t>
  </si>
  <si>
    <t>Sample preparation</t>
  </si>
  <si>
    <t>(pM)</t>
  </si>
  <si>
    <t>Input [], (pmol/µl)</t>
  </si>
  <si>
    <t>Vol. to prepare (µl)</t>
  </si>
  <si>
    <t>Total needed</t>
  </si>
  <si>
    <t>pmol</t>
  </si>
  <si>
    <t>µl</t>
  </si>
  <si>
    <t>%</t>
  </si>
  <si>
    <t>Undiluted</t>
  </si>
  <si>
    <t>1mL, [50pM] = 0.05 pmol = 100%</t>
  </si>
  <si>
    <t>Needed for Input</t>
  </si>
  <si>
    <t>Mean Library []</t>
  </si>
  <si>
    <t>Needed to prepare the sample</t>
  </si>
  <si>
    <t>Final sample preparation</t>
  </si>
  <si>
    <t>pM
(From Taqman Assay)</t>
  </si>
  <si>
    <t>pmol/µl</t>
  </si>
  <si>
    <t>µl  sample</t>
  </si>
  <si>
    <t>µl Nuclease-Free water</t>
  </si>
  <si>
    <t>Ion_Chip_RUN1_1:20</t>
  </si>
  <si>
    <t>Ion_Chip_RUN1_1:2000</t>
  </si>
  <si>
    <t>Ion_Chip_RUN1_1:20000</t>
  </si>
  <si>
    <t>Total uL</t>
  </si>
  <si>
    <t>ng in 50uL</t>
  </si>
  <si>
    <t># PCR amplifications after size selection by PippinPrep</t>
  </si>
  <si>
    <t>Qubit (HS) quantification after Purification (ng/uL)</t>
  </si>
  <si>
    <t>%  need for multiplex</t>
  </si>
  <si>
    <t>Amount needed for multiplex (ng)</t>
  </si>
  <si>
    <t>Volume for multiplex (uL)</t>
  </si>
  <si>
    <t>TOTAL</t>
  </si>
  <si>
    <t>Pippin Prep Lane Pools</t>
  </si>
  <si>
    <t>Pre-SBCapSeq Pools</t>
  </si>
  <si>
    <t>Ion Chip Pool</t>
  </si>
  <si>
    <t>qPCR Final Ion Chip Pool</t>
  </si>
  <si>
    <t>50pM Dilution for Genomics Core</t>
  </si>
  <si>
    <t>25pM Dilution for Genomics Core</t>
  </si>
  <si>
    <t>Loading Input Ion Chef_PI Chip</t>
  </si>
  <si>
    <t>Ion Xpress™ Barcodes 1-96</t>
  </si>
  <si>
    <t xml:space="preserve">Rep. 1 </t>
  </si>
  <si>
    <t>*change line eq</t>
  </si>
  <si>
    <t>A25-1</t>
  </si>
  <si>
    <t>A28-1</t>
  </si>
  <si>
    <t>A28-2</t>
  </si>
  <si>
    <t>A28-4</t>
  </si>
  <si>
    <t>A30-1</t>
  </si>
  <si>
    <t>A30-2</t>
  </si>
  <si>
    <t>A30-3</t>
  </si>
  <si>
    <t>A30-4</t>
  </si>
  <si>
    <t>A12-1</t>
  </si>
  <si>
    <t>A23-1</t>
  </si>
  <si>
    <t>A23-2</t>
  </si>
  <si>
    <t>A34-5</t>
  </si>
  <si>
    <t>A34-6</t>
  </si>
  <si>
    <t>Section Title of Protocol</t>
  </si>
  <si>
    <t>diH2O to add (if necessary)</t>
  </si>
  <si>
    <t>Pool 5</t>
  </si>
  <si>
    <t>Tapestation Quantification (ng/ul)</t>
  </si>
  <si>
    <t>CHIP X.1</t>
  </si>
  <si>
    <t>CHIP X.2</t>
  </si>
  <si>
    <t>CHIP X.3</t>
  </si>
  <si>
    <t>*</t>
  </si>
  <si>
    <t>Pippin Prep Pool</t>
  </si>
  <si>
    <t>CHIP X</t>
  </si>
  <si>
    <t>Cat#:</t>
  </si>
  <si>
    <t>Item#:</t>
  </si>
  <si>
    <t>ng/uL</t>
  </si>
  <si>
    <t>Average of all samples</t>
  </si>
  <si>
    <t>The aim of this step is to pool your 13 library samples into four pools to run on the Pippin Prep. If you have a particular sample that is larger in quanitiy, please run it separately from the others. Otherwise, each pool should be as close to each other in quantification as possible. The average box allows for an idea of a quantity to aim for per pool, assuming only FOUR lanes are used.</t>
  </si>
  <si>
    <t>This step helps determine how much of each Pippin Prep pool needs to be added to a singular multiplexed Pre-SBCapSeq pool. Determine how many barcodes are contained per Pippin Prep pool and adjust the percentage to reflect what percentage of the whole multiplex each Pippin Prep pool will represent.</t>
  </si>
  <si>
    <t>ng/Library Pool</t>
  </si>
  <si>
    <t>sections with this color indicate user input values</t>
  </si>
  <si>
    <t>In subsequent tabs,</t>
  </si>
  <si>
    <t>that are used for automatic calculations</t>
  </si>
  <si>
    <t>After taking a Qubit reading to quantify your sample, input the information into the yellow fields. If the cell shows green, proceed to the green columns for diluting to 500ng. If the cell shows orange, take 50uL of the sample, or add the appropriate amount of diH2O to the sample to equal 50uL (final orange column). Your total quantitiy of DNA in the 50uL will be shown in the first orange column)</t>
  </si>
  <si>
    <t>Assigning and combining 13 libraries into 4 or 5 Pippin Prep lane pools</t>
  </si>
  <si>
    <t>Initial Qubit Quantification</t>
  </si>
  <si>
    <t>Step 2</t>
  </si>
  <si>
    <t xml:space="preserve">SBCapSeq Protocol </t>
  </si>
  <si>
    <t>Step 43</t>
  </si>
  <si>
    <t>Step 8</t>
  </si>
  <si>
    <t>Step 42</t>
  </si>
  <si>
    <t>Step 40</t>
  </si>
  <si>
    <t>Step 44</t>
  </si>
  <si>
    <t>If you have more than 13 Barcodes, you must combine your Pre-SBCapSeq Pools into one ION CHIP Pool. The ION CHIP pool can contain up to 39 barcodes. Please choose the amount from each PreSB-CapSeq Pool you would like represented (12ng has served us well thus far) and fill in the highlighted area. The total volume of the ION CHIP Pool needs to be at least 3µL in order to satisfy the next step.</t>
  </si>
  <si>
    <t>Dropdown list</t>
  </si>
  <si>
    <t>SBCapSeq Calculations Workbook Mann et al., 2019.xlsx is provided as reference for manuscript:</t>
  </si>
  <si>
    <t>Correspondence to K.M.M. at Karen.Mann@moffitt.org and M.B.M. at Michael.Mann@moffitt.org.</t>
  </si>
  <si>
    <r>
      <t xml:space="preserve">Quantifying tumor heterogeneity, clonal dynamics, and cancer driver gene evolution from </t>
    </r>
    <r>
      <rPr>
        <i/>
        <sz val="16"/>
        <color theme="1"/>
        <rFont val="Helvetica Neue"/>
      </rPr>
      <t>Sleeping Beauty</t>
    </r>
    <r>
      <rPr>
        <sz val="16"/>
        <color theme="1"/>
        <rFont val="Helvetica Neue"/>
        <family val="2"/>
      </rPr>
      <t xml:space="preserve"> transposon mutagenesis models using SBCapSeq by Karen M. Mann Ana M. Contreras-Sandoval, Liliana Guzman-Rojas, Justin Y. Newberg, Amanda L. Meshey, Devin J. Jones, Felipe Amaya-Manzanares, Neal G. Copeland, Nancy A. Jenkins, and Michael B. Mann.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</si>
</sst>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2"/>
      <color theme="1"/>
      <name val="Calibri"/>
      <family val="2"/>
      <scheme val="minor"/>
    </font>
    <font>
      <sz val="12"/>
      <color theme="1"/>
      <name val="Courier"/>
      <family val="1"/>
    </font>
    <font>
      <u/>
      <sz val="11"/>
      <color theme="10"/>
      <name val="Calibri"/>
      <family val="2"/>
      <scheme val="minor"/>
    </font>
    <font>
      <sz val="12"/>
      <color theme="1"/>
      <name val="Calibri"/>
      <family val="2"/>
      <scheme val="minor"/>
    </font>
    <font>
      <b/>
      <u/>
      <sz val="16"/>
      <color theme="1"/>
      <name val="Helvetica Neue"/>
      <family val="2"/>
    </font>
    <font>
      <sz val="16"/>
      <color theme="1"/>
      <name val="Helvetica Neue"/>
      <family val="2"/>
    </font>
    <font>
      <u/>
      <sz val="16"/>
      <color theme="10"/>
      <name val="Helvetica Neue"/>
      <family val="2"/>
    </font>
    <font>
      <b/>
      <sz val="16"/>
      <color theme="1"/>
      <name val="Helvetica Neue"/>
      <family val="2"/>
    </font>
    <font>
      <sz val="11"/>
      <color theme="1"/>
      <name val="Helvetica Neue"/>
      <family val="2"/>
    </font>
    <font>
      <b/>
      <u/>
      <sz val="14"/>
      <color theme="1"/>
      <name val="Helvetica Neue"/>
      <family val="2"/>
    </font>
    <font>
      <sz val="12"/>
      <color theme="1"/>
      <name val="Helvetica Neue"/>
      <family val="2"/>
    </font>
    <font>
      <sz val="14"/>
      <color theme="1"/>
      <name val="Helvetica Neue"/>
      <family val="2"/>
    </font>
    <font>
      <b/>
      <sz val="14"/>
      <color theme="1"/>
      <name val="Helvetica Neue"/>
      <family val="2"/>
    </font>
    <font>
      <sz val="12"/>
      <color rgb="FFFF0000"/>
      <name val="Helvetica Neue"/>
      <family val="2"/>
    </font>
    <font>
      <b/>
      <sz val="11"/>
      <color theme="1"/>
      <name val="Helvetica Neue"/>
      <family val="2"/>
    </font>
    <font>
      <sz val="11"/>
      <name val="Helvetica Neue"/>
      <family val="2"/>
    </font>
    <font>
      <b/>
      <sz val="11"/>
      <name val="Helvetica Neue"/>
      <family val="2"/>
    </font>
    <font>
      <b/>
      <u/>
      <sz val="11"/>
      <color theme="1"/>
      <name val="Helvetica Neue"/>
      <family val="2"/>
    </font>
    <font>
      <sz val="8"/>
      <color theme="1"/>
      <name val="Helvetica Neue"/>
      <family val="2"/>
    </font>
    <font>
      <b/>
      <sz val="12"/>
      <color theme="1"/>
      <name val="Helvetica Neue"/>
      <family val="2"/>
    </font>
    <font>
      <sz val="9"/>
      <color theme="1"/>
      <name val="Helvetica Neue"/>
      <family val="2"/>
    </font>
    <font>
      <b/>
      <sz val="9"/>
      <color theme="1"/>
      <name val="Helvetica Neue"/>
      <family val="2"/>
    </font>
    <font>
      <u/>
      <sz val="11"/>
      <color theme="1"/>
      <name val="Helvetica Neue"/>
      <family val="2"/>
    </font>
    <font>
      <i/>
      <sz val="11"/>
      <color theme="1"/>
      <name val="Helvetica Neue"/>
      <family val="2"/>
    </font>
    <font>
      <sz val="11"/>
      <color rgb="FF000000"/>
      <name val="Helvetica Neue"/>
      <family val="2"/>
    </font>
    <font>
      <sz val="8"/>
      <color rgb="FFFF0000"/>
      <name val="Helvetica Neue"/>
      <family val="2"/>
    </font>
    <font>
      <b/>
      <sz val="12"/>
      <color theme="0"/>
      <name val="Helvetica Neue"/>
      <family val="2"/>
    </font>
    <font>
      <sz val="12"/>
      <name val="Helvetica Neue"/>
      <family val="2"/>
    </font>
    <font>
      <i/>
      <sz val="16"/>
      <color theme="1"/>
      <name val="Helvetica Neue"/>
    </font>
  </fonts>
  <fills count="1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99"/>
        <bgColor indexed="64"/>
      </patternFill>
    </fill>
    <fill>
      <patternFill patternType="solid">
        <fgColor rgb="FF92D050"/>
        <bgColor indexed="64"/>
      </patternFill>
    </fill>
    <fill>
      <patternFill patternType="solid">
        <fgColor rgb="FFFFCC99"/>
        <bgColor indexed="64"/>
      </patternFill>
    </fill>
    <fill>
      <patternFill patternType="solid">
        <fgColor theme="8" tint="0.79998168889431442"/>
        <bgColor indexed="64"/>
      </patternFill>
    </fill>
    <fill>
      <patternFill patternType="solid">
        <fgColor rgb="FF18E8A8"/>
        <bgColor indexed="64"/>
      </patternFill>
    </fill>
    <fill>
      <patternFill patternType="solid">
        <fgColor theme="7" tint="0.59999389629810485"/>
        <bgColor indexed="64"/>
      </patternFill>
    </fill>
    <fill>
      <patternFill patternType="solid">
        <fgColor theme="0" tint="-4.9989318521683403E-2"/>
        <bgColor indexed="64"/>
      </patternFill>
    </fill>
  </fills>
  <borders count="97">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style="medium">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top/>
      <bottom/>
      <diagonal/>
    </border>
    <border>
      <left/>
      <right/>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right/>
      <top style="thin">
        <color auto="1"/>
      </top>
      <bottom/>
      <diagonal/>
    </border>
    <border>
      <left/>
      <right style="thin">
        <color auto="1"/>
      </right>
      <top/>
      <bottom/>
      <diagonal/>
    </border>
    <border>
      <left/>
      <right style="thin">
        <color auto="1"/>
      </right>
      <top/>
      <bottom style="thin">
        <color auto="1"/>
      </bottom>
      <diagonal/>
    </border>
    <border>
      <left/>
      <right/>
      <top/>
      <bottom style="double">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theme="1"/>
      </left>
      <right style="thin">
        <color auto="1"/>
      </right>
      <top style="medium">
        <color theme="1"/>
      </top>
      <bottom style="medium">
        <color theme="1"/>
      </bottom>
      <diagonal/>
    </border>
    <border>
      <left style="thin">
        <color auto="1"/>
      </left>
      <right style="thin">
        <color auto="1"/>
      </right>
      <top style="medium">
        <color theme="1"/>
      </top>
      <bottom style="medium">
        <color theme="1"/>
      </bottom>
      <diagonal/>
    </border>
    <border>
      <left style="thin">
        <color auto="1"/>
      </left>
      <right style="medium">
        <color theme="1"/>
      </right>
      <top style="medium">
        <color theme="1"/>
      </top>
      <bottom style="medium">
        <color theme="1"/>
      </bottom>
      <diagonal/>
    </border>
    <border>
      <left style="medium">
        <color theme="1"/>
      </left>
      <right/>
      <top style="medium">
        <color theme="1"/>
      </top>
      <bottom/>
      <diagonal/>
    </border>
    <border>
      <left/>
      <right style="medium">
        <color theme="1"/>
      </right>
      <top style="medium">
        <color theme="1"/>
      </top>
      <bottom/>
      <diagonal/>
    </border>
    <border>
      <left style="thin">
        <color theme="1"/>
      </left>
      <right style="thin">
        <color theme="1"/>
      </right>
      <top style="medium">
        <color theme="1"/>
      </top>
      <bottom style="thin">
        <color theme="1"/>
      </bottom>
      <diagonal/>
    </border>
    <border>
      <left style="medium">
        <color theme="1"/>
      </left>
      <right/>
      <top style="thin">
        <color auto="1"/>
      </top>
      <bottom style="thin">
        <color auto="1"/>
      </bottom>
      <diagonal/>
    </border>
    <border>
      <left style="medium">
        <color rgb="FFFF0000"/>
      </left>
      <right style="medium">
        <color rgb="FFFF0000"/>
      </right>
      <top style="thin">
        <color auto="1"/>
      </top>
      <bottom style="thin">
        <color auto="1"/>
      </bottom>
      <diagonal/>
    </border>
    <border>
      <left/>
      <right style="medium">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theme="1"/>
      </left>
      <right/>
      <top style="thin">
        <color auto="1"/>
      </top>
      <bottom style="medium">
        <color theme="1"/>
      </bottom>
      <diagonal/>
    </border>
    <border>
      <left style="thin">
        <color theme="1"/>
      </left>
      <right style="thin">
        <color theme="1"/>
      </right>
      <top style="thin">
        <color theme="1"/>
      </top>
      <bottom style="medium">
        <color theme="1"/>
      </bottom>
      <diagonal/>
    </border>
    <border>
      <left/>
      <right style="medium">
        <color theme="1"/>
      </right>
      <top style="thin">
        <color auto="1"/>
      </top>
      <bottom style="medium">
        <color theme="1"/>
      </bottom>
      <diagonal/>
    </border>
    <border>
      <left/>
      <right style="thin">
        <color auto="1"/>
      </right>
      <top style="medium">
        <color auto="1"/>
      </top>
      <bottom/>
      <diagonal/>
    </border>
    <border>
      <left style="thin">
        <color auto="1"/>
      </left>
      <right/>
      <top style="medium">
        <color auto="1"/>
      </top>
      <bottom/>
      <diagonal/>
    </border>
    <border>
      <left style="medium">
        <color rgb="FFFF0000"/>
      </left>
      <right style="medium">
        <color rgb="FFFF0000"/>
      </right>
      <top style="medium">
        <color rgb="FFFF0000"/>
      </top>
      <bottom/>
      <diagonal/>
    </border>
    <border>
      <left style="medium">
        <color rgb="FFFF0000"/>
      </left>
      <right style="medium">
        <color rgb="FFFF0000"/>
      </right>
      <top/>
      <bottom style="thin">
        <color auto="1"/>
      </bottom>
      <diagonal/>
    </border>
    <border>
      <left style="medium">
        <color rgb="FFFF0000"/>
      </left>
      <right style="medium">
        <color rgb="FFFF0000"/>
      </right>
      <top style="thin">
        <color auto="1"/>
      </top>
      <bottom/>
      <diagonal/>
    </border>
    <border>
      <left style="medium">
        <color rgb="FFFF0000"/>
      </left>
      <right style="medium">
        <color rgb="FFFF0000"/>
      </right>
      <top style="thin">
        <color auto="1"/>
      </top>
      <bottom style="medium">
        <color rgb="FFFF0000"/>
      </bottom>
      <diagonal/>
    </border>
    <border>
      <left style="medium">
        <color rgb="FFFF0000"/>
      </left>
      <right style="medium">
        <color rgb="FFFF0000"/>
      </right>
      <top style="medium">
        <color rgb="FFFF0000"/>
      </top>
      <bottom style="thin">
        <color auto="1"/>
      </bottom>
      <diagonal/>
    </border>
    <border>
      <left style="thin">
        <color auto="1"/>
      </left>
      <right style="thin">
        <color auto="1"/>
      </right>
      <top style="medium">
        <color theme="1"/>
      </top>
      <bottom style="thin">
        <color auto="1"/>
      </bottom>
      <diagonal/>
    </border>
    <border>
      <left style="medium">
        <color theme="1"/>
      </left>
      <right style="thin">
        <color auto="1"/>
      </right>
      <top style="thin">
        <color auto="1"/>
      </top>
      <bottom style="thin">
        <color auto="1"/>
      </bottom>
      <diagonal/>
    </border>
    <border>
      <left style="medium">
        <color theme="1"/>
      </left>
      <right style="thin">
        <color auto="1"/>
      </right>
      <top style="thin">
        <color auto="1"/>
      </top>
      <bottom style="medium">
        <color theme="1"/>
      </bottom>
      <diagonal/>
    </border>
    <border>
      <left style="thin">
        <color auto="1"/>
      </left>
      <right style="medium">
        <color theme="1"/>
      </right>
      <top style="thin">
        <color auto="1"/>
      </top>
      <bottom style="medium">
        <color theme="1"/>
      </bottom>
      <diagonal/>
    </border>
    <border>
      <left/>
      <right/>
      <top style="thin">
        <color auto="1"/>
      </top>
      <bottom style="medium">
        <color theme="1"/>
      </bottom>
      <diagonal/>
    </border>
    <border>
      <left style="thin">
        <color auto="1"/>
      </left>
      <right style="medium">
        <color theme="1"/>
      </right>
      <top style="thin">
        <color auto="1"/>
      </top>
      <bottom style="thin">
        <color auto="1"/>
      </bottom>
      <diagonal/>
    </border>
    <border>
      <left style="thin">
        <color auto="1"/>
      </left>
      <right/>
      <top/>
      <bottom style="double">
        <color auto="1"/>
      </bottom>
      <diagonal/>
    </border>
    <border>
      <left/>
      <right style="thin">
        <color auto="1"/>
      </right>
      <top/>
      <bottom style="double">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bottom style="double">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399">
    <xf numFmtId="0" fontId="0" fillId="0" borderId="0" xfId="0"/>
    <xf numFmtId="0" fontId="0" fillId="3" borderId="0" xfId="0" applyFill="1"/>
    <xf numFmtId="0" fontId="2" fillId="3" borderId="0" xfId="0" applyFont="1" applyFill="1"/>
    <xf numFmtId="0" fontId="1" fillId="3" borderId="0" xfId="0" applyFont="1" applyFill="1" applyAlignment="1">
      <alignment horizontal="left"/>
    </xf>
    <xf numFmtId="0" fontId="5" fillId="3" borderId="0" xfId="0" applyFont="1" applyFill="1"/>
    <xf numFmtId="0" fontId="6" fillId="3" borderId="0" xfId="0" applyFont="1" applyFill="1"/>
    <xf numFmtId="0" fontId="5" fillId="2" borderId="0" xfId="0" applyFont="1" applyFill="1" applyAlignment="1">
      <alignment vertical="center"/>
    </xf>
    <xf numFmtId="0" fontId="6" fillId="3" borderId="0" xfId="0" applyFont="1" applyFill="1" applyAlignment="1">
      <alignment vertical="center"/>
    </xf>
    <xf numFmtId="0" fontId="7" fillId="17" borderId="0" xfId="1" applyFont="1" applyFill="1" applyAlignment="1">
      <alignment vertical="center"/>
    </xf>
    <xf numFmtId="0" fontId="6" fillId="17" borderId="0" xfId="0" applyFont="1" applyFill="1" applyAlignment="1">
      <alignment vertical="center"/>
    </xf>
    <xf numFmtId="0" fontId="7" fillId="3" borderId="0" xfId="1" quotePrefix="1" applyFont="1" applyFill="1" applyAlignment="1">
      <alignment vertical="center"/>
    </xf>
    <xf numFmtId="0" fontId="7" fillId="3" borderId="0" xfId="1" applyFont="1" applyFill="1" applyAlignment="1">
      <alignment vertical="center"/>
    </xf>
    <xf numFmtId="0" fontId="7" fillId="3" borderId="0" xfId="1" applyFont="1" applyFill="1" applyBorder="1" applyAlignment="1">
      <alignment vertical="center"/>
    </xf>
    <xf numFmtId="0" fontId="6" fillId="3" borderId="0" xfId="0" applyFont="1" applyFill="1" applyBorder="1" applyAlignment="1">
      <alignment vertical="center"/>
    </xf>
    <xf numFmtId="0" fontId="7" fillId="17" borderId="0" xfId="1" applyFont="1" applyFill="1" applyBorder="1" applyAlignment="1">
      <alignment vertical="center"/>
    </xf>
    <xf numFmtId="0" fontId="6" fillId="17" borderId="0" xfId="0" applyFont="1" applyFill="1" applyBorder="1" applyAlignment="1">
      <alignment vertical="center"/>
    </xf>
    <xf numFmtId="0" fontId="6" fillId="11" borderId="0" xfId="0" applyFont="1" applyFill="1" applyAlignment="1">
      <alignment vertical="center"/>
    </xf>
    <xf numFmtId="0" fontId="8" fillId="3" borderId="0" xfId="0" applyFont="1" applyFill="1" applyAlignment="1">
      <alignment vertical="center"/>
    </xf>
    <xf numFmtId="0" fontId="9" fillId="3" borderId="0" xfId="0" applyFont="1" applyFill="1"/>
    <xf numFmtId="0" fontId="12" fillId="3" borderId="0" xfId="0" applyFont="1" applyFill="1" applyAlignment="1">
      <alignment horizontal="left" wrapText="1"/>
    </xf>
    <xf numFmtId="0" fontId="14" fillId="3" borderId="34" xfId="0" applyFont="1" applyFill="1" applyBorder="1" applyAlignment="1">
      <alignment horizontal="center" vertical="top"/>
    </xf>
    <xf numFmtId="0" fontId="15" fillId="2" borderId="2" xfId="0" applyFont="1" applyFill="1" applyBorder="1" applyAlignment="1">
      <alignment horizontal="center" wrapText="1"/>
    </xf>
    <xf numFmtId="0" fontId="15" fillId="2" borderId="3" xfId="0" applyFont="1" applyFill="1" applyBorder="1" applyAlignment="1">
      <alignment horizontal="center" wrapText="1"/>
    </xf>
    <xf numFmtId="2" fontId="15" fillId="15" borderId="3" xfId="0" applyNumberFormat="1" applyFont="1" applyFill="1" applyBorder="1" applyAlignment="1">
      <alignment horizontal="center" wrapText="1"/>
    </xf>
    <xf numFmtId="0" fontId="15" fillId="15" borderId="3" xfId="0" applyFont="1" applyFill="1" applyBorder="1" applyAlignment="1">
      <alignment horizontal="center" wrapText="1"/>
    </xf>
    <xf numFmtId="0" fontId="15" fillId="13" borderId="3" xfId="0" applyFont="1" applyFill="1" applyBorder="1" applyAlignment="1">
      <alignment horizontal="center" wrapText="1"/>
    </xf>
    <xf numFmtId="0" fontId="15" fillId="13" borderId="4" xfId="0" applyFont="1" applyFill="1" applyBorder="1" applyAlignment="1">
      <alignment horizontal="center" wrapText="1"/>
    </xf>
    <xf numFmtId="0" fontId="9" fillId="3" borderId="37" xfId="0" applyFont="1" applyFill="1" applyBorder="1"/>
    <xf numFmtId="0" fontId="11" fillId="11" borderId="6" xfId="2" applyNumberFormat="1" applyFont="1" applyFill="1" applyBorder="1" applyProtection="1">
      <protection hidden="1"/>
    </xf>
    <xf numFmtId="0" fontId="9" fillId="11" borderId="7" xfId="0" applyFont="1" applyFill="1" applyBorder="1"/>
    <xf numFmtId="0" fontId="16" fillId="11" borderId="7" xfId="0" applyFont="1" applyFill="1" applyBorder="1" applyAlignment="1">
      <alignment vertical="center"/>
    </xf>
    <xf numFmtId="0" fontId="16" fillId="3" borderId="7" xfId="0" applyFont="1" applyFill="1" applyBorder="1" applyAlignment="1">
      <alignment vertical="center"/>
    </xf>
    <xf numFmtId="2" fontId="17" fillId="3" borderId="7" xfId="0" applyNumberFormat="1" applyFont="1" applyFill="1" applyBorder="1" applyAlignment="1">
      <alignment vertical="center"/>
    </xf>
    <xf numFmtId="0" fontId="9" fillId="3" borderId="21" xfId="0" applyFont="1" applyFill="1" applyBorder="1"/>
    <xf numFmtId="0" fontId="9" fillId="3" borderId="30" xfId="0" applyFont="1" applyFill="1" applyBorder="1"/>
    <xf numFmtId="0" fontId="11" fillId="11" borderId="10" xfId="2" applyNumberFormat="1" applyFont="1" applyFill="1" applyBorder="1" applyProtection="1">
      <protection hidden="1"/>
    </xf>
    <xf numFmtId="0" fontId="9" fillId="11" borderId="11" xfId="0" applyFont="1" applyFill="1" applyBorder="1"/>
    <xf numFmtId="0" fontId="16" fillId="11" borderId="11" xfId="0" applyFont="1" applyFill="1" applyBorder="1" applyAlignment="1">
      <alignment vertical="center"/>
    </xf>
    <xf numFmtId="0" fontId="16" fillId="3" borderId="11" xfId="0" applyFont="1" applyFill="1" applyBorder="1" applyAlignment="1">
      <alignment vertical="center"/>
    </xf>
    <xf numFmtId="2" fontId="17" fillId="3" borderId="11" xfId="0" applyNumberFormat="1" applyFont="1" applyFill="1" applyBorder="1" applyAlignment="1">
      <alignment vertical="center"/>
    </xf>
    <xf numFmtId="0" fontId="9" fillId="3" borderId="13" xfId="0" applyFont="1" applyFill="1" applyBorder="1"/>
    <xf numFmtId="0" fontId="16" fillId="11" borderId="11" xfId="0" applyFont="1" applyFill="1" applyBorder="1"/>
    <xf numFmtId="0" fontId="15" fillId="11" borderId="1" xfId="0" applyFont="1" applyFill="1" applyBorder="1" applyAlignment="1">
      <alignment horizontal="center"/>
    </xf>
    <xf numFmtId="0" fontId="11" fillId="11" borderId="18" xfId="2" applyNumberFormat="1" applyFont="1" applyFill="1" applyBorder="1" applyProtection="1">
      <protection hidden="1"/>
    </xf>
    <xf numFmtId="0" fontId="9" fillId="11" borderId="19" xfId="0" applyFont="1" applyFill="1" applyBorder="1"/>
    <xf numFmtId="0" fontId="16" fillId="11" borderId="19" xfId="0" applyFont="1" applyFill="1" applyBorder="1" applyAlignment="1">
      <alignment vertical="center"/>
    </xf>
    <xf numFmtId="0" fontId="16" fillId="3" borderId="19" xfId="0" applyFont="1" applyFill="1" applyBorder="1" applyAlignment="1">
      <alignment vertical="center"/>
    </xf>
    <xf numFmtId="2" fontId="17" fillId="3" borderId="19" xfId="0" applyNumberFormat="1" applyFont="1" applyFill="1" applyBorder="1" applyAlignment="1">
      <alignment vertical="center"/>
    </xf>
    <xf numFmtId="0" fontId="9" fillId="3" borderId="20" xfId="0" applyFont="1" applyFill="1" applyBorder="1"/>
    <xf numFmtId="0" fontId="9" fillId="3" borderId="38" xfId="0" applyFont="1" applyFill="1" applyBorder="1"/>
    <xf numFmtId="0" fontId="15" fillId="3" borderId="30" xfId="0" applyFont="1" applyFill="1" applyBorder="1" applyAlignment="1">
      <alignment horizontal="center" wrapText="1"/>
    </xf>
    <xf numFmtId="0" fontId="9" fillId="3" borderId="30" xfId="0" applyFont="1" applyFill="1" applyBorder="1" applyAlignment="1">
      <alignment horizontal="center"/>
    </xf>
    <xf numFmtId="0" fontId="9" fillId="3" borderId="37" xfId="0" applyFont="1" applyFill="1" applyBorder="1" applyAlignment="1">
      <alignment horizontal="center"/>
    </xf>
    <xf numFmtId="0" fontId="15" fillId="3" borderId="0" xfId="0" applyFont="1" applyFill="1" applyBorder="1" applyAlignment="1"/>
    <xf numFmtId="0" fontId="10" fillId="3" borderId="0" xfId="0" applyFont="1" applyFill="1" applyAlignment="1">
      <alignment horizontal="left" vertical="center"/>
    </xf>
    <xf numFmtId="0" fontId="11" fillId="3" borderId="0" xfId="0" applyFont="1" applyFill="1" applyAlignment="1">
      <alignment horizontal="left" vertical="top" wrapText="1"/>
    </xf>
    <xf numFmtId="0" fontId="18" fillId="3" borderId="0" xfId="0" applyFont="1" applyFill="1" applyAlignment="1">
      <alignment horizontal="right"/>
    </xf>
    <xf numFmtId="0" fontId="9" fillId="3" borderId="28" xfId="0" applyFont="1" applyFill="1" applyBorder="1"/>
    <xf numFmtId="0" fontId="9" fillId="3" borderId="29" xfId="0" applyFont="1" applyFill="1" applyBorder="1"/>
    <xf numFmtId="0" fontId="9" fillId="3" borderId="0" xfId="0" applyFont="1" applyFill="1" applyBorder="1"/>
    <xf numFmtId="0" fontId="18" fillId="3" borderId="5" xfId="0" applyFont="1" applyFill="1" applyBorder="1"/>
    <xf numFmtId="0" fontId="18" fillId="3" borderId="0" xfId="0" applyFont="1" applyFill="1" applyBorder="1" applyAlignment="1">
      <alignment horizontal="center" wrapText="1"/>
    </xf>
    <xf numFmtId="0" fontId="9" fillId="11" borderId="5" xfId="0" applyFont="1" applyFill="1" applyBorder="1"/>
    <xf numFmtId="0" fontId="9" fillId="11" borderId="0" xfId="0" applyFont="1" applyFill="1" applyBorder="1"/>
    <xf numFmtId="0" fontId="15" fillId="3" borderId="1" xfId="0" applyFont="1" applyFill="1" applyBorder="1" applyAlignment="1">
      <alignment horizontal="center"/>
    </xf>
    <xf numFmtId="0" fontId="19" fillId="3" borderId="92" xfId="0" applyFont="1" applyFill="1" applyBorder="1" applyAlignment="1">
      <alignment horizontal="center"/>
    </xf>
    <xf numFmtId="0" fontId="19" fillId="3" borderId="93" xfId="0" applyFont="1" applyFill="1" applyBorder="1" applyAlignment="1">
      <alignment horizontal="center"/>
    </xf>
    <xf numFmtId="0" fontId="19" fillId="3" borderId="53" xfId="0" applyFont="1" applyFill="1" applyBorder="1" applyAlignment="1">
      <alignment horizontal="center"/>
    </xf>
    <xf numFmtId="0" fontId="9" fillId="11" borderId="58" xfId="0" applyFont="1" applyFill="1" applyBorder="1"/>
    <xf numFmtId="0" fontId="9" fillId="3" borderId="11" xfId="0" applyFont="1" applyFill="1" applyBorder="1"/>
    <xf numFmtId="0" fontId="9" fillId="3" borderId="5" xfId="0" applyFont="1" applyFill="1" applyBorder="1" applyAlignment="1">
      <alignment horizontal="right"/>
    </xf>
    <xf numFmtId="0" fontId="9" fillId="3" borderId="0" xfId="0" applyFont="1" applyFill="1" applyBorder="1" applyAlignment="1">
      <alignment horizontal="center"/>
    </xf>
    <xf numFmtId="0" fontId="15" fillId="3" borderId="0" xfId="0" applyFont="1" applyFill="1" applyBorder="1" applyAlignment="1">
      <alignment horizontal="center"/>
    </xf>
    <xf numFmtId="0" fontId="9" fillId="3" borderId="0" xfId="0" quotePrefix="1" applyFont="1" applyFill="1" applyBorder="1" applyAlignment="1"/>
    <xf numFmtId="0" fontId="9" fillId="3" borderId="5" xfId="0" applyFont="1" applyFill="1" applyBorder="1"/>
    <xf numFmtId="0" fontId="9" fillId="3" borderId="17" xfId="0" applyFont="1" applyFill="1" applyBorder="1"/>
    <xf numFmtId="0" fontId="9" fillId="3" borderId="34" xfId="0" applyFont="1" applyFill="1" applyBorder="1"/>
    <xf numFmtId="0" fontId="9" fillId="3" borderId="0" xfId="0" applyFont="1" applyFill="1" applyBorder="1" applyAlignment="1">
      <alignment horizontal="right"/>
    </xf>
    <xf numFmtId="0" fontId="19" fillId="3" borderId="96" xfId="0" applyFont="1" applyFill="1" applyBorder="1" applyAlignment="1">
      <alignment horizontal="center"/>
    </xf>
    <xf numFmtId="0" fontId="9" fillId="11" borderId="59" xfId="0" applyFont="1" applyFill="1" applyBorder="1"/>
    <xf numFmtId="0" fontId="8" fillId="3" borderId="0" xfId="0" applyFont="1" applyFill="1" applyBorder="1" applyAlignment="1"/>
    <xf numFmtId="0" fontId="9" fillId="3" borderId="0" xfId="0" applyFont="1" applyFill="1" applyAlignment="1">
      <alignment vertical="top" wrapText="1"/>
    </xf>
    <xf numFmtId="0" fontId="21" fillId="3" borderId="36" xfId="0" applyFont="1" applyFill="1" applyBorder="1" applyAlignment="1">
      <alignment horizontal="center" wrapText="1"/>
    </xf>
    <xf numFmtId="0" fontId="21" fillId="3" borderId="16" xfId="0" applyFont="1" applyFill="1" applyBorder="1" applyAlignment="1">
      <alignment horizontal="center" wrapText="1"/>
    </xf>
    <xf numFmtId="0" fontId="22" fillId="3" borderId="36" xfId="0" applyFont="1" applyFill="1" applyBorder="1" applyAlignment="1">
      <alignment horizontal="center" wrapText="1"/>
    </xf>
    <xf numFmtId="0" fontId="9" fillId="3" borderId="30" xfId="0" applyFont="1" applyFill="1" applyBorder="1" applyAlignment="1">
      <alignment wrapText="1"/>
    </xf>
    <xf numFmtId="0" fontId="23" fillId="3" borderId="0" xfId="0" applyFont="1" applyFill="1"/>
    <xf numFmtId="0" fontId="9" fillId="11" borderId="36" xfId="0" applyFont="1" applyFill="1" applyBorder="1" applyAlignment="1">
      <alignment wrapText="1"/>
    </xf>
    <xf numFmtId="0" fontId="18" fillId="3" borderId="0" xfId="0" applyFont="1" applyFill="1" applyBorder="1" applyAlignment="1"/>
    <xf numFmtId="0" fontId="9" fillId="3" borderId="43" xfId="0" applyFont="1" applyFill="1" applyBorder="1" applyAlignment="1">
      <alignment wrapText="1"/>
    </xf>
    <xf numFmtId="0" fontId="9" fillId="3" borderId="50" xfId="0" applyFont="1" applyFill="1" applyBorder="1" applyAlignment="1">
      <alignment wrapText="1"/>
    </xf>
    <xf numFmtId="2" fontId="9" fillId="3" borderId="50" xfId="0" applyNumberFormat="1" applyFont="1" applyFill="1" applyBorder="1" applyAlignment="1">
      <alignment wrapText="1"/>
    </xf>
    <xf numFmtId="0" fontId="9" fillId="3" borderId="34" xfId="0" applyFont="1" applyFill="1" applyBorder="1" applyAlignment="1">
      <alignment wrapText="1"/>
    </xf>
    <xf numFmtId="0" fontId="9" fillId="3" borderId="38" xfId="0" applyFont="1" applyFill="1" applyBorder="1" applyAlignment="1">
      <alignment wrapText="1"/>
    </xf>
    <xf numFmtId="0" fontId="18" fillId="3" borderId="0" xfId="0" applyFont="1" applyFill="1"/>
    <xf numFmtId="0" fontId="9" fillId="3" borderId="0" xfId="0" applyFont="1" applyFill="1" applyAlignment="1"/>
    <xf numFmtId="0" fontId="18" fillId="3" borderId="94" xfId="0" applyFont="1" applyFill="1" applyBorder="1" applyAlignment="1">
      <alignment horizontal="center" wrapText="1"/>
    </xf>
    <xf numFmtId="0" fontId="18" fillId="3" borderId="95" xfId="0" applyFont="1" applyFill="1" applyBorder="1" applyAlignment="1">
      <alignment horizontal="center" wrapText="1"/>
    </xf>
    <xf numFmtId="0" fontId="9" fillId="3" borderId="95" xfId="0" applyFont="1" applyFill="1" applyBorder="1"/>
    <xf numFmtId="0" fontId="18" fillId="3" borderId="5" xfId="0" applyFont="1" applyFill="1" applyBorder="1" applyAlignment="1">
      <alignment horizontal="center" wrapText="1"/>
    </xf>
    <xf numFmtId="0" fontId="18" fillId="11" borderId="0" xfId="0" applyFont="1" applyFill="1" applyBorder="1" applyAlignment="1">
      <alignment horizontal="center" wrapText="1"/>
    </xf>
    <xf numFmtId="49" fontId="9" fillId="11" borderId="47" xfId="0" applyNumberFormat="1" applyFont="1" applyFill="1" applyBorder="1"/>
    <xf numFmtId="0" fontId="9" fillId="11" borderId="61" xfId="0" applyFont="1" applyFill="1" applyBorder="1"/>
    <xf numFmtId="164" fontId="9" fillId="3" borderId="61" xfId="0" applyNumberFormat="1" applyFont="1" applyFill="1" applyBorder="1"/>
    <xf numFmtId="0" fontId="9" fillId="3" borderId="61" xfId="0" applyFont="1" applyFill="1" applyBorder="1"/>
    <xf numFmtId="164" fontId="9" fillId="3" borderId="46" xfId="0" applyNumberFormat="1" applyFont="1" applyFill="1" applyBorder="1"/>
    <xf numFmtId="164" fontId="15" fillId="3" borderId="15" xfId="0" applyNumberFormat="1" applyFont="1" applyFill="1" applyBorder="1"/>
    <xf numFmtId="0" fontId="10" fillId="3" borderId="0" xfId="0" applyFont="1" applyFill="1" applyBorder="1" applyAlignment="1"/>
    <xf numFmtId="0" fontId="15" fillId="3" borderId="0" xfId="0" applyFont="1" applyFill="1" applyBorder="1" applyAlignment="1">
      <alignment wrapText="1"/>
    </xf>
    <xf numFmtId="0" fontId="9" fillId="3" borderId="0" xfId="0" applyFont="1" applyFill="1" applyBorder="1" applyAlignment="1">
      <alignment wrapText="1"/>
    </xf>
    <xf numFmtId="0" fontId="9" fillId="3" borderId="0" xfId="0" applyFont="1" applyFill="1" applyBorder="1" applyAlignment="1"/>
    <xf numFmtId="0" fontId="9" fillId="3" borderId="0" xfId="0" applyFont="1" applyFill="1" applyBorder="1" applyAlignment="1">
      <alignment horizontal="center" wrapText="1"/>
    </xf>
    <xf numFmtId="0" fontId="15" fillId="3" borderId="0" xfId="0" applyFont="1" applyFill="1" applyBorder="1"/>
    <xf numFmtId="0" fontId="15" fillId="3" borderId="0" xfId="0" applyFont="1" applyFill="1"/>
    <xf numFmtId="0" fontId="9" fillId="2" borderId="29" xfId="0" applyFont="1" applyFill="1" applyBorder="1"/>
    <xf numFmtId="11" fontId="9" fillId="11" borderId="0" xfId="0" applyNumberFormat="1" applyFont="1" applyFill="1" applyBorder="1"/>
    <xf numFmtId="20" fontId="9" fillId="3" borderId="28" xfId="0" applyNumberFormat="1" applyFont="1" applyFill="1" applyBorder="1" applyAlignment="1">
      <alignment horizontal="left"/>
    </xf>
    <xf numFmtId="0" fontId="9" fillId="11" borderId="29" xfId="0" applyFont="1" applyFill="1" applyBorder="1"/>
    <xf numFmtId="0" fontId="9" fillId="11" borderId="37" xfId="0" applyFont="1" applyFill="1" applyBorder="1"/>
    <xf numFmtId="20" fontId="9" fillId="3" borderId="5" xfId="0" applyNumberFormat="1" applyFont="1" applyFill="1" applyBorder="1" applyAlignment="1">
      <alignment horizontal="left"/>
    </xf>
    <xf numFmtId="0" fontId="9" fillId="11" borderId="30" xfId="0" applyFont="1" applyFill="1" applyBorder="1"/>
    <xf numFmtId="20" fontId="9" fillId="3" borderId="17" xfId="0" applyNumberFormat="1" applyFont="1" applyFill="1" applyBorder="1" applyAlignment="1">
      <alignment horizontal="left"/>
    </xf>
    <xf numFmtId="0" fontId="9" fillId="11" borderId="34" xfId="0" applyFont="1" applyFill="1" applyBorder="1"/>
    <xf numFmtId="0" fontId="9" fillId="11" borderId="38" xfId="0" applyFont="1" applyFill="1" applyBorder="1"/>
    <xf numFmtId="0" fontId="9" fillId="3" borderId="5" xfId="0" applyFont="1" applyFill="1" applyBorder="1" applyAlignment="1">
      <alignment horizontal="left"/>
    </xf>
    <xf numFmtId="0" fontId="9" fillId="3" borderId="17" xfId="0" applyFont="1" applyFill="1" applyBorder="1" applyAlignment="1">
      <alignment horizontal="left"/>
    </xf>
    <xf numFmtId="0" fontId="9" fillId="3" borderId="28" xfId="0" applyFont="1" applyFill="1" applyBorder="1" applyAlignment="1">
      <alignment horizontal="left"/>
    </xf>
    <xf numFmtId="0" fontId="9" fillId="3" borderId="29" xfId="0" applyFont="1" applyFill="1" applyBorder="1" applyAlignment="1">
      <alignment horizontal="left"/>
    </xf>
    <xf numFmtId="0" fontId="9" fillId="3" borderId="53" xfId="0" applyFont="1" applyFill="1" applyBorder="1"/>
    <xf numFmtId="0" fontId="15" fillId="3" borderId="2"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0" xfId="0" applyFont="1" applyFill="1" applyBorder="1" applyAlignment="1">
      <alignment horizontal="center" vertical="center"/>
    </xf>
    <xf numFmtId="0" fontId="9" fillId="3" borderId="14" xfId="0" applyFont="1" applyFill="1" applyBorder="1"/>
    <xf numFmtId="2" fontId="9" fillId="11" borderId="9" xfId="0" applyNumberFormat="1" applyFont="1" applyFill="1" applyBorder="1"/>
    <xf numFmtId="2" fontId="9" fillId="3" borderId="0" xfId="0" applyNumberFormat="1" applyFont="1" applyFill="1" applyBorder="1"/>
    <xf numFmtId="0" fontId="9" fillId="3" borderId="10" xfId="0" applyFont="1" applyFill="1" applyBorder="1"/>
    <xf numFmtId="2" fontId="9" fillId="11" borderId="13" xfId="0" applyNumberFormat="1" applyFont="1" applyFill="1" applyBorder="1"/>
    <xf numFmtId="0" fontId="9" fillId="3" borderId="24" xfId="0" applyFont="1" applyFill="1" applyBorder="1"/>
    <xf numFmtId="2" fontId="9" fillId="11" borderId="26" xfId="0" applyNumberFormat="1" applyFont="1" applyFill="1" applyBorder="1"/>
    <xf numFmtId="0" fontId="15" fillId="3" borderId="6" xfId="0" applyFont="1" applyFill="1" applyBorder="1"/>
    <xf numFmtId="2" fontId="15" fillId="3" borderId="21" xfId="0" applyNumberFormat="1" applyFont="1" applyFill="1" applyBorder="1"/>
    <xf numFmtId="2" fontId="15" fillId="3" borderId="0" xfId="0" applyNumberFormat="1" applyFont="1" applyFill="1" applyBorder="1"/>
    <xf numFmtId="0" fontId="15" fillId="3" borderId="18" xfId="0" applyFont="1" applyFill="1" applyBorder="1"/>
    <xf numFmtId="2" fontId="15" fillId="3" borderId="20" xfId="0" applyNumberFormat="1" applyFont="1" applyFill="1" applyBorder="1"/>
    <xf numFmtId="0" fontId="15" fillId="3" borderId="18" xfId="0" applyFont="1" applyFill="1" applyBorder="1" applyAlignment="1">
      <alignment vertical="center" wrapText="1"/>
    </xf>
    <xf numFmtId="0" fontId="15" fillId="3" borderId="63" xfId="0" applyFont="1" applyFill="1" applyBorder="1" applyAlignment="1">
      <alignment vertical="center" wrapText="1"/>
    </xf>
    <xf numFmtId="0" fontId="24" fillId="9" borderId="24" xfId="0" applyFont="1" applyFill="1" applyBorder="1" applyAlignment="1">
      <alignment horizontal="center" vertical="center"/>
    </xf>
    <xf numFmtId="0" fontId="24" fillId="9" borderId="25" xfId="0" applyFont="1" applyFill="1" applyBorder="1" applyAlignment="1">
      <alignment horizontal="center" vertical="center"/>
    </xf>
    <xf numFmtId="0" fontId="24" fillId="10" borderId="25" xfId="0" applyFont="1" applyFill="1" applyBorder="1" applyAlignment="1">
      <alignment horizontal="center" vertical="center"/>
    </xf>
    <xf numFmtId="0" fontId="24" fillId="10" borderId="26" xfId="0" applyFont="1" applyFill="1" applyBorder="1" applyAlignment="1">
      <alignment horizontal="center" vertical="center"/>
    </xf>
    <xf numFmtId="0" fontId="24" fillId="10" borderId="44" xfId="0" applyFont="1" applyFill="1" applyBorder="1" applyAlignment="1">
      <alignment horizontal="center" vertical="center"/>
    </xf>
    <xf numFmtId="0" fontId="9" fillId="3" borderId="45" xfId="0" applyFont="1" applyFill="1" applyBorder="1"/>
    <xf numFmtId="2" fontId="9" fillId="3" borderId="16" xfId="0" applyNumberFormat="1" applyFont="1" applyFill="1" applyBorder="1"/>
    <xf numFmtId="0" fontId="9" fillId="11" borderId="10" xfId="0" applyFont="1" applyFill="1" applyBorder="1"/>
    <xf numFmtId="2" fontId="15" fillId="10" borderId="11" xfId="0" applyNumberFormat="1" applyFont="1" applyFill="1" applyBorder="1"/>
    <xf numFmtId="2" fontId="15" fillId="10" borderId="13" xfId="0" applyNumberFormat="1" applyFont="1" applyFill="1" applyBorder="1"/>
    <xf numFmtId="0" fontId="9" fillId="0" borderId="10" xfId="0" applyFont="1" applyBorder="1"/>
    <xf numFmtId="2" fontId="15" fillId="0" borderId="11" xfId="0" applyNumberFormat="1" applyFont="1" applyFill="1" applyBorder="1"/>
    <xf numFmtId="0" fontId="9" fillId="0" borderId="12" xfId="0" applyFont="1" applyFill="1" applyBorder="1"/>
    <xf numFmtId="2" fontId="15" fillId="14" borderId="73" xfId="0" applyNumberFormat="1" applyFont="1" applyFill="1" applyBorder="1"/>
    <xf numFmtId="2" fontId="15" fillId="0" borderId="61" xfId="0" applyNumberFormat="1" applyFont="1" applyFill="1" applyBorder="1"/>
    <xf numFmtId="2" fontId="15" fillId="10" borderId="46" xfId="0" applyNumberFormat="1" applyFont="1" applyFill="1" applyBorder="1"/>
    <xf numFmtId="0" fontId="9" fillId="3" borderId="47" xfId="0" applyFont="1" applyFill="1" applyBorder="1"/>
    <xf numFmtId="0" fontId="9" fillId="0" borderId="24" xfId="0" applyFont="1" applyBorder="1"/>
    <xf numFmtId="2" fontId="15" fillId="0" borderId="25" xfId="0" applyNumberFormat="1" applyFont="1" applyFill="1" applyBorder="1"/>
    <xf numFmtId="0" fontId="9" fillId="0" borderId="43" xfId="0" applyFont="1" applyFill="1" applyBorder="1"/>
    <xf numFmtId="2" fontId="15" fillId="14" borderId="83" xfId="0" applyNumberFormat="1" applyFont="1" applyFill="1" applyBorder="1"/>
    <xf numFmtId="2" fontId="17" fillId="10" borderId="44" xfId="0" applyNumberFormat="1" applyFont="1" applyFill="1" applyBorder="1"/>
    <xf numFmtId="2" fontId="17" fillId="10" borderId="26" xfId="0" applyNumberFormat="1" applyFont="1" applyFill="1" applyBorder="1"/>
    <xf numFmtId="0" fontId="16" fillId="0" borderId="18" xfId="0" applyFont="1" applyFill="1" applyBorder="1"/>
    <xf numFmtId="2" fontId="17" fillId="0" borderId="19" xfId="0" applyNumberFormat="1" applyFont="1" applyFill="1" applyBorder="1"/>
    <xf numFmtId="0" fontId="16" fillId="0" borderId="63" xfId="0" applyFont="1" applyFill="1" applyBorder="1"/>
    <xf numFmtId="2" fontId="17" fillId="14" borderId="84" xfId="0" applyNumberFormat="1" applyFont="1" applyFill="1" applyBorder="1"/>
    <xf numFmtId="2" fontId="15" fillId="0" borderId="64" xfId="0" applyNumberFormat="1" applyFont="1" applyFill="1" applyBorder="1"/>
    <xf numFmtId="0" fontId="25" fillId="11" borderId="19" xfId="0" applyFont="1" applyFill="1" applyBorder="1"/>
    <xf numFmtId="1" fontId="9" fillId="11" borderId="19" xfId="0" applyNumberFormat="1" applyFont="1" applyFill="1" applyBorder="1"/>
    <xf numFmtId="2" fontId="17" fillId="0" borderId="48" xfId="0" applyNumberFormat="1" applyFont="1" applyFill="1" applyBorder="1"/>
    <xf numFmtId="2" fontId="17" fillId="0" borderId="20" xfId="0" applyNumberFormat="1" applyFont="1" applyFill="1" applyBorder="1"/>
    <xf numFmtId="0" fontId="9" fillId="3" borderId="42" xfId="0" applyFont="1" applyFill="1" applyBorder="1"/>
    <xf numFmtId="0" fontId="9" fillId="3" borderId="18" xfId="0" applyFont="1" applyFill="1" applyBorder="1"/>
    <xf numFmtId="2" fontId="9" fillId="3" borderId="49" xfId="0" applyNumberFormat="1" applyFont="1" applyFill="1" applyBorder="1"/>
    <xf numFmtId="0" fontId="9" fillId="11" borderId="18" xfId="0" applyFont="1" applyFill="1" applyBorder="1"/>
    <xf numFmtId="2" fontId="15" fillId="10" borderId="19" xfId="0" applyNumberFormat="1" applyFont="1" applyFill="1" applyBorder="1"/>
    <xf numFmtId="2" fontId="15" fillId="10" borderId="20" xfId="0" applyNumberFormat="1" applyFont="1" applyFill="1" applyBorder="1"/>
    <xf numFmtId="0" fontId="15" fillId="13" borderId="43" xfId="0" applyFont="1" applyFill="1" applyBorder="1" applyAlignment="1">
      <alignment horizontal="right"/>
    </xf>
    <xf numFmtId="0" fontId="26" fillId="3" borderId="0" xfId="0" applyFont="1" applyFill="1"/>
    <xf numFmtId="0" fontId="9" fillId="3" borderId="35" xfId="0" applyFont="1" applyFill="1" applyBorder="1" applyAlignment="1">
      <alignment horizontal="right"/>
    </xf>
    <xf numFmtId="0" fontId="15" fillId="14" borderId="35" xfId="0" applyFont="1" applyFill="1" applyBorder="1" applyAlignment="1">
      <alignment horizontal="right"/>
    </xf>
    <xf numFmtId="0" fontId="9" fillId="3" borderId="16" xfId="0" applyFont="1" applyFill="1" applyBorder="1" applyAlignment="1">
      <alignment horizontal="right"/>
    </xf>
    <xf numFmtId="0" fontId="15" fillId="3" borderId="6" xfId="0" applyFont="1" applyFill="1" applyBorder="1" applyAlignment="1">
      <alignment horizontal="center" wrapText="1"/>
    </xf>
    <xf numFmtId="0" fontId="15" fillId="3" borderId="7" xfId="0" applyFont="1" applyFill="1" applyBorder="1" applyAlignment="1">
      <alignment horizontal="center" wrapText="1"/>
    </xf>
    <xf numFmtId="0" fontId="15" fillId="3" borderId="21" xfId="0" applyFont="1" applyFill="1" applyBorder="1" applyAlignment="1">
      <alignment horizontal="center" wrapText="1"/>
    </xf>
    <xf numFmtId="0" fontId="9" fillId="3" borderId="0" xfId="0" applyFont="1" applyFill="1" applyAlignment="1">
      <alignment wrapText="1"/>
    </xf>
    <xf numFmtId="49" fontId="9" fillId="12" borderId="10" xfId="0" applyNumberFormat="1" applyFont="1" applyFill="1" applyBorder="1" applyAlignment="1">
      <alignment horizontal="center" wrapText="1"/>
    </xf>
    <xf numFmtId="0" fontId="9" fillId="12" borderId="11" xfId="0" applyFont="1" applyFill="1" applyBorder="1" applyAlignment="1">
      <alignment wrapText="1"/>
    </xf>
    <xf numFmtId="0" fontId="9" fillId="12" borderId="13" xfId="0" applyFont="1" applyFill="1" applyBorder="1" applyAlignment="1">
      <alignment wrapText="1"/>
    </xf>
    <xf numFmtId="49" fontId="9" fillId="3" borderId="10" xfId="0" applyNumberFormat="1" applyFont="1" applyFill="1" applyBorder="1" applyAlignment="1">
      <alignment horizontal="center" wrapText="1"/>
    </xf>
    <xf numFmtId="0" fontId="9" fillId="3" borderId="11" xfId="0" applyFont="1" applyFill="1" applyBorder="1" applyAlignment="1">
      <alignment wrapText="1"/>
    </xf>
    <xf numFmtId="0" fontId="9" fillId="3" borderId="13" xfId="0" applyFont="1" applyFill="1" applyBorder="1" applyAlignment="1">
      <alignment wrapText="1"/>
    </xf>
    <xf numFmtId="49" fontId="9" fillId="3" borderId="18" xfId="0" applyNumberFormat="1" applyFont="1" applyFill="1" applyBorder="1" applyAlignment="1">
      <alignment horizontal="center" wrapText="1"/>
    </xf>
    <xf numFmtId="0" fontId="9" fillId="3" borderId="19" xfId="0" applyFont="1" applyFill="1" applyBorder="1" applyAlignment="1">
      <alignment wrapText="1"/>
    </xf>
    <xf numFmtId="0" fontId="9" fillId="3" borderId="20" xfId="0" applyFont="1" applyFill="1" applyBorder="1" applyAlignment="1">
      <alignment wrapText="1"/>
    </xf>
    <xf numFmtId="0" fontId="20" fillId="3" borderId="0" xfId="0" applyFont="1" applyFill="1" applyAlignment="1">
      <alignment wrapText="1"/>
    </xf>
    <xf numFmtId="0" fontId="20" fillId="12" borderId="11" xfId="0" applyFont="1" applyFill="1" applyBorder="1" applyAlignment="1">
      <alignment wrapText="1"/>
    </xf>
    <xf numFmtId="0" fontId="20" fillId="12" borderId="13" xfId="0" applyFont="1" applyFill="1" applyBorder="1" applyAlignment="1">
      <alignment wrapText="1"/>
    </xf>
    <xf numFmtId="0" fontId="20" fillId="3" borderId="11" xfId="0" applyFont="1" applyFill="1" applyBorder="1" applyAlignment="1">
      <alignment wrapText="1"/>
    </xf>
    <xf numFmtId="0" fontId="20" fillId="3" borderId="13" xfId="0" applyFont="1" applyFill="1" applyBorder="1" applyAlignment="1">
      <alignment wrapText="1"/>
    </xf>
    <xf numFmtId="49" fontId="9" fillId="3" borderId="55" xfId="0" applyNumberFormat="1" applyFont="1" applyFill="1" applyBorder="1" applyAlignment="1">
      <alignment horizontal="center" wrapText="1"/>
    </xf>
    <xf numFmtId="0" fontId="9" fillId="3" borderId="56" xfId="0" applyFont="1" applyFill="1" applyBorder="1" applyAlignment="1">
      <alignment wrapText="1"/>
    </xf>
    <xf numFmtId="0" fontId="20" fillId="3" borderId="56" xfId="0" applyFont="1" applyFill="1" applyBorder="1" applyAlignment="1">
      <alignment wrapText="1"/>
    </xf>
    <xf numFmtId="0" fontId="20" fillId="3" borderId="57" xfId="0" applyFont="1" applyFill="1" applyBorder="1" applyAlignment="1">
      <alignment wrapText="1"/>
    </xf>
    <xf numFmtId="0" fontId="20" fillId="3" borderId="19" xfId="0" applyFont="1" applyFill="1" applyBorder="1" applyAlignment="1">
      <alignment wrapText="1"/>
    </xf>
    <xf numFmtId="0" fontId="20" fillId="3" borderId="20" xfId="0" applyFont="1" applyFill="1" applyBorder="1" applyAlignment="1">
      <alignment wrapText="1"/>
    </xf>
    <xf numFmtId="0" fontId="9" fillId="3" borderId="29" xfId="0" applyFont="1" applyFill="1" applyBorder="1" applyAlignment="1">
      <alignment wrapText="1"/>
    </xf>
    <xf numFmtId="0" fontId="15" fillId="3" borderId="11" xfId="0" applyFont="1" applyFill="1" applyBorder="1" applyAlignment="1">
      <alignment horizontal="center" wrapText="1"/>
    </xf>
    <xf numFmtId="0" fontId="15" fillId="3" borderId="12" xfId="0" applyFont="1" applyFill="1" applyBorder="1" applyAlignment="1">
      <alignment horizontal="center" wrapText="1"/>
    </xf>
    <xf numFmtId="0" fontId="22" fillId="3" borderId="85" xfId="0" applyFont="1" applyFill="1" applyBorder="1" applyAlignment="1">
      <alignment horizontal="center" wrapText="1"/>
    </xf>
    <xf numFmtId="0" fontId="15" fillId="3" borderId="62" xfId="0" applyFont="1" applyFill="1" applyBorder="1" applyAlignment="1">
      <alignment horizontal="center" wrapText="1"/>
    </xf>
    <xf numFmtId="0" fontId="15" fillId="3" borderId="60" xfId="0" applyFont="1" applyFill="1" applyBorder="1" applyAlignment="1">
      <alignment horizontal="center" wrapText="1"/>
    </xf>
    <xf numFmtId="0" fontId="15" fillId="3" borderId="58" xfId="0" applyFont="1" applyFill="1" applyBorder="1" applyAlignment="1">
      <alignment horizontal="center" wrapText="1"/>
    </xf>
    <xf numFmtId="0" fontId="15" fillId="3" borderId="59" xfId="0" applyFont="1" applyFill="1" applyBorder="1" applyAlignment="1">
      <alignment horizontal="center" wrapText="1"/>
    </xf>
    <xf numFmtId="0" fontId="15" fillId="11" borderId="58" xfId="0" applyFont="1" applyFill="1" applyBorder="1" applyAlignment="1">
      <alignment horizontal="center" wrapText="1"/>
    </xf>
    <xf numFmtId="0" fontId="9" fillId="12" borderId="12" xfId="0" applyFont="1" applyFill="1" applyBorder="1" applyAlignment="1">
      <alignment wrapText="1"/>
    </xf>
    <xf numFmtId="2" fontId="9" fillId="14" borderId="73" xfId="0" applyNumberFormat="1" applyFont="1" applyFill="1" applyBorder="1" applyAlignment="1">
      <alignment wrapText="1"/>
    </xf>
    <xf numFmtId="0" fontId="9" fillId="12" borderId="62" xfId="0" applyFont="1" applyFill="1" applyBorder="1" applyAlignment="1">
      <alignment wrapText="1"/>
    </xf>
    <xf numFmtId="0" fontId="9" fillId="12" borderId="0" xfId="0" applyFont="1" applyFill="1" applyBorder="1" applyAlignment="1">
      <alignment wrapText="1"/>
    </xf>
    <xf numFmtId="2" fontId="9" fillId="12" borderId="10" xfId="0" applyNumberFormat="1" applyFont="1" applyFill="1" applyBorder="1" applyAlignment="1">
      <alignment wrapText="1"/>
    </xf>
    <xf numFmtId="2" fontId="9" fillId="12" borderId="11" xfId="0" applyNumberFormat="1" applyFont="1" applyFill="1" applyBorder="1" applyAlignment="1">
      <alignment wrapText="1"/>
    </xf>
    <xf numFmtId="49" fontId="9" fillId="12" borderId="13" xfId="0" applyNumberFormat="1" applyFont="1" applyFill="1" applyBorder="1" applyAlignment="1">
      <alignment horizontal="center" wrapText="1"/>
    </xf>
    <xf numFmtId="0" fontId="9" fillId="12" borderId="0" xfId="0" applyFont="1" applyFill="1"/>
    <xf numFmtId="164" fontId="9" fillId="12" borderId="47" xfId="0" applyNumberFormat="1" applyFont="1" applyFill="1" applyBorder="1"/>
    <xf numFmtId="164" fontId="9" fillId="11" borderId="61" xfId="0" applyNumberFormat="1" applyFont="1" applyFill="1" applyBorder="1"/>
    <xf numFmtId="49" fontId="9" fillId="12" borderId="62" xfId="0" applyNumberFormat="1" applyFont="1" applyFill="1" applyBorder="1" applyAlignment="1">
      <alignment horizontal="center" wrapText="1"/>
    </xf>
    <xf numFmtId="0" fontId="9" fillId="3" borderId="12" xfId="0" applyFont="1" applyFill="1" applyBorder="1" applyAlignment="1">
      <alignment wrapText="1"/>
    </xf>
    <xf numFmtId="0" fontId="9" fillId="3" borderId="62" xfId="0" applyFont="1" applyFill="1" applyBorder="1" applyAlignment="1">
      <alignment wrapText="1"/>
    </xf>
    <xf numFmtId="2" fontId="9" fillId="3" borderId="10" xfId="0" applyNumberFormat="1" applyFont="1" applyFill="1" applyBorder="1" applyAlignment="1">
      <alignment wrapText="1"/>
    </xf>
    <xf numFmtId="2" fontId="9" fillId="3" borderId="11" xfId="0" applyNumberFormat="1" applyFont="1" applyFill="1" applyBorder="1" applyAlignment="1">
      <alignment wrapText="1"/>
    </xf>
    <xf numFmtId="49" fontId="9" fillId="3" borderId="13" xfId="0" applyNumberFormat="1" applyFont="1" applyFill="1" applyBorder="1" applyAlignment="1">
      <alignment horizontal="center" wrapText="1"/>
    </xf>
    <xf numFmtId="164" fontId="9" fillId="3" borderId="47" xfId="0" applyNumberFormat="1" applyFont="1" applyFill="1" applyBorder="1"/>
    <xf numFmtId="49" fontId="9" fillId="3" borderId="62" xfId="0" applyNumberFormat="1" applyFont="1" applyFill="1" applyBorder="1" applyAlignment="1">
      <alignment horizontal="center" wrapText="1"/>
    </xf>
    <xf numFmtId="0" fontId="9" fillId="3" borderId="49" xfId="0" applyFont="1" applyFill="1" applyBorder="1" applyAlignment="1">
      <alignment wrapText="1"/>
    </xf>
    <xf numFmtId="0" fontId="9" fillId="3" borderId="65" xfId="0" applyFont="1" applyFill="1" applyBorder="1" applyAlignment="1">
      <alignment wrapText="1"/>
    </xf>
    <xf numFmtId="2" fontId="9" fillId="3" borderId="18" xfId="0" applyNumberFormat="1" applyFont="1" applyFill="1" applyBorder="1" applyAlignment="1">
      <alignment wrapText="1"/>
    </xf>
    <xf numFmtId="2" fontId="9" fillId="3" borderId="19" xfId="0" applyNumberFormat="1" applyFont="1" applyFill="1" applyBorder="1" applyAlignment="1">
      <alignment wrapText="1"/>
    </xf>
    <xf numFmtId="49" fontId="9" fillId="3" borderId="57" xfId="0" applyNumberFormat="1" applyFont="1" applyFill="1" applyBorder="1" applyAlignment="1">
      <alignment horizontal="center" wrapText="1"/>
    </xf>
    <xf numFmtId="164" fontId="9" fillId="3" borderId="42" xfId="0" applyNumberFormat="1" applyFont="1" applyFill="1" applyBorder="1"/>
    <xf numFmtId="164" fontId="9" fillId="3" borderId="64" xfId="0" applyNumberFormat="1" applyFont="1" applyFill="1" applyBorder="1"/>
    <xf numFmtId="49" fontId="9" fillId="3" borderId="65" xfId="0" applyNumberFormat="1" applyFont="1" applyFill="1" applyBorder="1" applyAlignment="1">
      <alignment horizontal="center" wrapText="1"/>
    </xf>
    <xf numFmtId="49" fontId="27" fillId="3" borderId="0" xfId="0" applyNumberFormat="1" applyFont="1" applyFill="1" applyBorder="1" applyAlignment="1">
      <alignment horizontal="center" vertical="top" wrapText="1"/>
    </xf>
    <xf numFmtId="164" fontId="9" fillId="3" borderId="0" xfId="0" applyNumberFormat="1" applyFont="1" applyFill="1" applyBorder="1"/>
    <xf numFmtId="49" fontId="9" fillId="3" borderId="0" xfId="0" applyNumberFormat="1" applyFont="1" applyFill="1" applyBorder="1" applyAlignment="1">
      <alignment vertical="top" wrapText="1"/>
    </xf>
    <xf numFmtId="49" fontId="9" fillId="3" borderId="60" xfId="0" applyNumberFormat="1" applyFont="1" applyFill="1" applyBorder="1" applyAlignment="1">
      <alignment horizontal="center" wrapText="1"/>
    </xf>
    <xf numFmtId="0" fontId="9" fillId="3" borderId="58" xfId="0" applyFont="1" applyFill="1" applyBorder="1" applyAlignment="1">
      <alignment wrapText="1"/>
    </xf>
    <xf numFmtId="0" fontId="9" fillId="3" borderId="25" xfId="0" applyFont="1" applyFill="1" applyBorder="1" applyAlignment="1">
      <alignment wrapText="1"/>
    </xf>
    <xf numFmtId="0" fontId="20" fillId="3" borderId="58" xfId="0" applyFont="1" applyFill="1" applyBorder="1" applyAlignment="1">
      <alignment wrapText="1"/>
    </xf>
    <xf numFmtId="0" fontId="20" fillId="3" borderId="59" xfId="0" applyFont="1" applyFill="1" applyBorder="1" applyAlignment="1">
      <alignment wrapText="1"/>
    </xf>
    <xf numFmtId="49" fontId="9" fillId="3" borderId="66" xfId="0" applyNumberFormat="1" applyFont="1" applyFill="1" applyBorder="1" applyAlignment="1">
      <alignment horizontal="center" wrapText="1"/>
    </xf>
    <xf numFmtId="0" fontId="9" fillId="3" borderId="67" xfId="0" applyFont="1" applyFill="1" applyBorder="1" applyAlignment="1">
      <alignment wrapText="1"/>
    </xf>
    <xf numFmtId="0" fontId="20" fillId="3" borderId="67" xfId="0" applyFont="1" applyFill="1" applyBorder="1" applyAlignment="1">
      <alignment wrapText="1"/>
    </xf>
    <xf numFmtId="0" fontId="20" fillId="3" borderId="68" xfId="0" applyFont="1" applyFill="1" applyBorder="1" applyAlignment="1">
      <alignment wrapText="1"/>
    </xf>
    <xf numFmtId="0" fontId="9" fillId="0" borderId="29" xfId="0" applyFont="1" applyFill="1" applyBorder="1"/>
    <xf numFmtId="0" fontId="9" fillId="0" borderId="37" xfId="0" applyFont="1" applyFill="1" applyBorder="1"/>
    <xf numFmtId="0" fontId="15" fillId="3" borderId="69" xfId="0" applyFont="1" applyFill="1" applyBorder="1" applyAlignment="1">
      <alignment horizontal="center" wrapText="1"/>
    </xf>
    <xf numFmtId="0" fontId="15" fillId="3" borderId="86" xfId="0" applyFont="1" applyFill="1" applyBorder="1" applyAlignment="1">
      <alignment horizontal="center" wrapText="1"/>
    </xf>
    <xf numFmtId="0" fontId="15" fillId="3" borderId="70" xfId="0" applyFont="1" applyFill="1" applyBorder="1" applyAlignment="1">
      <alignment horizontal="center" wrapText="1"/>
    </xf>
    <xf numFmtId="0" fontId="15" fillId="11" borderId="71" xfId="0" applyFont="1" applyFill="1" applyBorder="1" applyAlignment="1">
      <alignment horizontal="center" wrapText="1"/>
    </xf>
    <xf numFmtId="2" fontId="9" fillId="12" borderId="87" xfId="0" applyNumberFormat="1" applyFont="1" applyFill="1" applyBorder="1" applyAlignment="1">
      <alignment wrapText="1"/>
    </xf>
    <xf numFmtId="49" fontId="9" fillId="12" borderId="74" xfId="0" applyNumberFormat="1" applyFont="1" applyFill="1" applyBorder="1" applyAlignment="1">
      <alignment horizontal="center" wrapText="1"/>
    </xf>
    <xf numFmtId="164" fontId="9" fillId="12" borderId="72" xfId="0" applyNumberFormat="1" applyFont="1" applyFill="1" applyBorder="1"/>
    <xf numFmtId="164" fontId="9" fillId="11" borderId="75" xfId="0" applyNumberFormat="1" applyFont="1" applyFill="1" applyBorder="1"/>
    <xf numFmtId="164" fontId="9" fillId="3" borderId="0" xfId="0" applyNumberFormat="1" applyFont="1" applyFill="1"/>
    <xf numFmtId="49" fontId="9" fillId="0" borderId="10" xfId="0" applyNumberFormat="1" applyFont="1" applyFill="1" applyBorder="1" applyAlignment="1">
      <alignment horizontal="center" wrapText="1"/>
    </xf>
    <xf numFmtId="0" fontId="9" fillId="0" borderId="11" xfId="0" applyFont="1" applyFill="1" applyBorder="1" applyAlignment="1">
      <alignment wrapText="1"/>
    </xf>
    <xf numFmtId="0" fontId="9" fillId="0" borderId="12" xfId="0" applyFont="1" applyFill="1" applyBorder="1" applyAlignment="1">
      <alignment wrapText="1"/>
    </xf>
    <xf numFmtId="2" fontId="9" fillId="3" borderId="87" xfId="0" applyNumberFormat="1" applyFont="1" applyFill="1" applyBorder="1" applyAlignment="1">
      <alignment wrapText="1"/>
    </xf>
    <xf numFmtId="2" fontId="9" fillId="3" borderId="61" xfId="0" applyNumberFormat="1" applyFont="1" applyFill="1" applyBorder="1" applyAlignment="1">
      <alignment wrapText="1"/>
    </xf>
    <xf numFmtId="49" fontId="9" fillId="3" borderId="91" xfId="0" applyNumberFormat="1" applyFont="1" applyFill="1" applyBorder="1" applyAlignment="1">
      <alignment horizontal="center" wrapText="1"/>
    </xf>
    <xf numFmtId="164" fontId="9" fillId="3" borderId="72" xfId="0" applyNumberFormat="1" applyFont="1" applyFill="1" applyBorder="1"/>
    <xf numFmtId="49" fontId="9" fillId="3" borderId="74" xfId="0" applyNumberFormat="1" applyFont="1" applyFill="1" applyBorder="1" applyAlignment="1">
      <alignment horizontal="center" wrapText="1"/>
    </xf>
    <xf numFmtId="49" fontId="9" fillId="0" borderId="55" xfId="0" applyNumberFormat="1" applyFont="1" applyFill="1" applyBorder="1" applyAlignment="1">
      <alignment horizontal="center" wrapText="1"/>
    </xf>
    <xf numFmtId="0" fontId="9" fillId="0" borderId="19" xfId="0" applyFont="1" applyFill="1" applyBorder="1" applyAlignment="1">
      <alignment wrapText="1"/>
    </xf>
    <xf numFmtId="0" fontId="9" fillId="0" borderId="49" xfId="0" applyFont="1" applyFill="1" applyBorder="1" applyAlignment="1">
      <alignment wrapText="1"/>
    </xf>
    <xf numFmtId="2" fontId="9" fillId="3" borderId="88" xfId="0" applyNumberFormat="1" applyFont="1" applyFill="1" applyBorder="1" applyAlignment="1">
      <alignment wrapText="1"/>
    </xf>
    <xf numFmtId="2" fontId="9" fillId="3" borderId="90" xfId="0" applyNumberFormat="1" applyFont="1" applyFill="1" applyBorder="1" applyAlignment="1">
      <alignment wrapText="1"/>
    </xf>
    <xf numFmtId="49" fontId="9" fillId="3" borderId="89" xfId="0" applyNumberFormat="1" applyFont="1" applyFill="1" applyBorder="1" applyAlignment="1">
      <alignment horizontal="center" wrapText="1"/>
    </xf>
    <xf numFmtId="164" fontId="9" fillId="3" borderId="76" xfId="0" applyNumberFormat="1" applyFont="1" applyFill="1" applyBorder="1"/>
    <xf numFmtId="164" fontId="9" fillId="11" borderId="77" xfId="0" applyNumberFormat="1" applyFont="1" applyFill="1" applyBorder="1"/>
    <xf numFmtId="49" fontId="9" fillId="3" borderId="78" xfId="0" applyNumberFormat="1" applyFont="1" applyFill="1" applyBorder="1" applyAlignment="1">
      <alignment horizontal="center" wrapText="1"/>
    </xf>
    <xf numFmtId="2" fontId="9" fillId="3" borderId="0" xfId="0" applyNumberFormat="1" applyFont="1" applyFill="1" applyBorder="1" applyAlignment="1">
      <alignment wrapText="1"/>
    </xf>
    <xf numFmtId="0" fontId="19" fillId="3" borderId="0" xfId="0" applyFont="1" applyFill="1" applyBorder="1" applyAlignment="1">
      <alignment horizontal="right"/>
    </xf>
    <xf numFmtId="0" fontId="8" fillId="3" borderId="3" xfId="0" applyFont="1" applyFill="1" applyBorder="1" applyAlignment="1">
      <alignment horizontal="center"/>
    </xf>
    <xf numFmtId="0" fontId="12" fillId="3" borderId="23" xfId="0" applyFont="1" applyFill="1" applyBorder="1" applyAlignment="1">
      <alignment horizontal="center"/>
    </xf>
    <xf numFmtId="49" fontId="28" fillId="11" borderId="11" xfId="0" applyNumberFormat="1" applyFont="1" applyFill="1" applyBorder="1" applyAlignment="1">
      <alignment vertical="center"/>
    </xf>
    <xf numFmtId="0" fontId="28" fillId="11" borderId="11" xfId="0" applyFont="1" applyFill="1" applyBorder="1" applyAlignment="1">
      <alignment vertical="center"/>
    </xf>
    <xf numFmtId="0" fontId="6" fillId="3" borderId="0" xfId="0" applyFont="1" applyFill="1" applyAlignment="1">
      <alignment horizontal="left" vertical="center"/>
    </xf>
    <xf numFmtId="0" fontId="13" fillId="11" borderId="31" xfId="0" applyFont="1" applyFill="1" applyBorder="1" applyAlignment="1">
      <alignment horizontal="center" wrapText="1"/>
    </xf>
    <xf numFmtId="0" fontId="13" fillId="11" borderId="32" xfId="0" applyFont="1" applyFill="1" applyBorder="1" applyAlignment="1">
      <alignment horizontal="center" wrapText="1"/>
    </xf>
    <xf numFmtId="0" fontId="13" fillId="11" borderId="33" xfId="0" applyFont="1" applyFill="1" applyBorder="1" applyAlignment="1">
      <alignment horizontal="center" wrapText="1"/>
    </xf>
    <xf numFmtId="0" fontId="12" fillId="3" borderId="0" xfId="0" applyFont="1" applyFill="1" applyAlignment="1">
      <alignment horizontal="left" wrapText="1"/>
    </xf>
    <xf numFmtId="0" fontId="5" fillId="3" borderId="0" xfId="0" applyFont="1" applyFill="1" applyAlignment="1">
      <alignment horizontal="left"/>
    </xf>
    <xf numFmtId="0" fontId="18" fillId="9" borderId="0" xfId="0" applyFont="1" applyFill="1" applyBorder="1" applyAlignment="1">
      <alignment horizontal="center"/>
    </xf>
    <xf numFmtId="0" fontId="9" fillId="11" borderId="34" xfId="0" applyFont="1" applyFill="1" applyBorder="1" applyAlignment="1">
      <alignment horizontal="center"/>
    </xf>
    <xf numFmtId="0" fontId="5" fillId="3" borderId="0" xfId="0" applyFont="1" applyFill="1" applyAlignment="1">
      <alignment horizontal="left" vertical="center"/>
    </xf>
    <xf numFmtId="0" fontId="18" fillId="5" borderId="35" xfId="0" applyFont="1" applyFill="1" applyBorder="1" applyAlignment="1">
      <alignment horizontal="center"/>
    </xf>
    <xf numFmtId="0" fontId="18" fillId="5" borderId="51" xfId="0" applyFont="1" applyFill="1" applyBorder="1" applyAlignment="1">
      <alignment horizontal="center"/>
    </xf>
    <xf numFmtId="0" fontId="18" fillId="6" borderId="0" xfId="0" applyFont="1" applyFill="1" applyBorder="1" applyAlignment="1">
      <alignment horizontal="center"/>
    </xf>
    <xf numFmtId="0" fontId="18" fillId="6" borderId="51" xfId="0" applyFont="1" applyFill="1" applyBorder="1" applyAlignment="1">
      <alignment horizontal="center"/>
    </xf>
    <xf numFmtId="0" fontId="18" fillId="4" borderId="0" xfId="0" applyFont="1" applyFill="1" applyBorder="1" applyAlignment="1">
      <alignment horizontal="center"/>
    </xf>
    <xf numFmtId="0" fontId="18" fillId="7" borderId="35" xfId="0" applyFont="1" applyFill="1" applyBorder="1" applyAlignment="1">
      <alignment horizontal="center"/>
    </xf>
    <xf numFmtId="0" fontId="18" fillId="7" borderId="0" xfId="0" applyFont="1" applyFill="1" applyBorder="1" applyAlignment="1">
      <alignment horizontal="center"/>
    </xf>
    <xf numFmtId="0" fontId="18" fillId="16" borderId="35" xfId="0" applyFont="1" applyFill="1" applyBorder="1" applyAlignment="1">
      <alignment horizontal="center"/>
    </xf>
    <xf numFmtId="0" fontId="18" fillId="16" borderId="51" xfId="0" applyFont="1" applyFill="1" applyBorder="1" applyAlignment="1">
      <alignment horizontal="center"/>
    </xf>
    <xf numFmtId="0" fontId="9" fillId="3" borderId="34" xfId="0" applyFont="1" applyFill="1" applyBorder="1" applyAlignment="1">
      <alignment horizontal="center"/>
    </xf>
    <xf numFmtId="0" fontId="18" fillId="9" borderId="30" xfId="0" applyFont="1" applyFill="1" applyBorder="1" applyAlignment="1">
      <alignment horizontal="center"/>
    </xf>
    <xf numFmtId="0" fontId="18" fillId="16" borderId="30" xfId="0" applyFont="1" applyFill="1" applyBorder="1" applyAlignment="1">
      <alignment horizontal="center"/>
    </xf>
    <xf numFmtId="0" fontId="12" fillId="3" borderId="0" xfId="0" applyFont="1" applyFill="1" applyAlignment="1">
      <alignment horizontal="left" vertical="top" wrapText="1"/>
    </xf>
    <xf numFmtId="0" fontId="9" fillId="3" borderId="5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50" xfId="0" applyFont="1" applyFill="1" applyBorder="1" applyAlignment="1">
      <alignment horizontal="center" wrapText="1"/>
    </xf>
    <xf numFmtId="0" fontId="20" fillId="3" borderId="34" xfId="0" applyFont="1" applyFill="1" applyBorder="1" applyAlignment="1">
      <alignment horizontal="center"/>
    </xf>
    <xf numFmtId="2" fontId="9" fillId="3" borderId="50" xfId="0" applyNumberFormat="1" applyFont="1" applyFill="1" applyBorder="1" applyAlignment="1">
      <alignment horizontal="center" vertical="center" wrapText="1"/>
    </xf>
    <xf numFmtId="2" fontId="9" fillId="3" borderId="0" xfId="0" applyNumberFormat="1" applyFont="1" applyFill="1" applyBorder="1" applyAlignment="1">
      <alignment horizontal="center" vertical="center" wrapText="1"/>
    </xf>
    <xf numFmtId="2" fontId="9" fillId="3" borderId="36" xfId="0" applyNumberFormat="1" applyFont="1" applyFill="1" applyBorder="1" applyAlignment="1">
      <alignment horizontal="center" vertical="center" wrapText="1"/>
    </xf>
    <xf numFmtId="0" fontId="9" fillId="11" borderId="50" xfId="0" applyFont="1" applyFill="1" applyBorder="1" applyAlignment="1">
      <alignment horizontal="center" vertical="center" wrapText="1"/>
    </xf>
    <xf numFmtId="0" fontId="9" fillId="11" borderId="0" xfId="0" applyFont="1" applyFill="1" applyBorder="1" applyAlignment="1">
      <alignment horizontal="center" vertical="center" wrapText="1"/>
    </xf>
    <xf numFmtId="0" fontId="9" fillId="11" borderId="36" xfId="0" applyFont="1" applyFill="1" applyBorder="1" applyAlignment="1">
      <alignment horizontal="center" vertical="center" wrapText="1"/>
    </xf>
    <xf numFmtId="2" fontId="9" fillId="11" borderId="25" xfId="0" applyNumberFormat="1" applyFont="1" applyFill="1" applyBorder="1" applyAlignment="1">
      <alignment horizontal="center" vertical="center" wrapText="1"/>
    </xf>
    <xf numFmtId="2" fontId="9" fillId="11" borderId="58" xfId="0" applyNumberFormat="1" applyFont="1" applyFill="1" applyBorder="1" applyAlignment="1">
      <alignment horizontal="center" vertical="center" wrapText="1"/>
    </xf>
    <xf numFmtId="2" fontId="9" fillId="11" borderId="15" xfId="0" applyNumberFormat="1" applyFont="1" applyFill="1" applyBorder="1" applyAlignment="1">
      <alignment horizontal="center" vertical="center" wrapText="1"/>
    </xf>
    <xf numFmtId="2" fontId="9" fillId="11" borderId="43" xfId="0" applyNumberFormat="1" applyFont="1" applyFill="1" applyBorder="1" applyAlignment="1">
      <alignment horizontal="center" vertical="center" wrapText="1"/>
    </xf>
    <xf numFmtId="2" fontId="9" fillId="11" borderId="35" xfId="0" applyNumberFormat="1" applyFont="1" applyFill="1" applyBorder="1" applyAlignment="1">
      <alignment horizontal="center" vertical="center" wrapText="1"/>
    </xf>
    <xf numFmtId="2" fontId="9" fillId="11" borderId="16" xfId="0" applyNumberFormat="1" applyFont="1" applyFill="1" applyBorder="1" applyAlignment="1">
      <alignment horizontal="center" vertical="center" wrapText="1"/>
    </xf>
    <xf numFmtId="164" fontId="20" fillId="3" borderId="50" xfId="0" applyNumberFormat="1" applyFont="1" applyFill="1" applyBorder="1" applyAlignment="1">
      <alignment horizontal="center" vertical="center" wrapText="1"/>
    </xf>
    <xf numFmtId="164" fontId="20" fillId="3" borderId="0" xfId="0" applyNumberFormat="1" applyFont="1" applyFill="1" applyBorder="1" applyAlignment="1">
      <alignment horizontal="center" vertical="center" wrapText="1"/>
    </xf>
    <xf numFmtId="164" fontId="20" fillId="3" borderId="36" xfId="0" applyNumberFormat="1" applyFont="1" applyFill="1" applyBorder="1" applyAlignment="1">
      <alignment horizontal="center" vertical="center" wrapText="1"/>
    </xf>
    <xf numFmtId="0" fontId="10" fillId="3" borderId="0" xfId="0" applyFont="1" applyFill="1" applyAlignment="1">
      <alignment horizontal="left"/>
    </xf>
    <xf numFmtId="0" fontId="9" fillId="3" borderId="0" xfId="0" applyFont="1" applyFill="1" applyBorder="1"/>
    <xf numFmtId="0" fontId="9" fillId="3" borderId="36" xfId="0" applyFont="1" applyFill="1" applyBorder="1" applyAlignment="1">
      <alignment horizontal="center"/>
    </xf>
    <xf numFmtId="0" fontId="9" fillId="3" borderId="52" xfId="0" applyFont="1" applyFill="1" applyBorder="1" applyAlignment="1">
      <alignment horizontal="center"/>
    </xf>
    <xf numFmtId="0" fontId="15" fillId="8" borderId="34" xfId="0" applyFont="1" applyFill="1" applyBorder="1" applyAlignment="1">
      <alignment horizontal="center"/>
    </xf>
    <xf numFmtId="0" fontId="15" fillId="8" borderId="0" xfId="0" applyFont="1" applyFill="1" applyBorder="1" applyAlignment="1">
      <alignment horizontal="center"/>
    </xf>
    <xf numFmtId="0" fontId="15" fillId="3" borderId="27" xfId="0" applyFont="1" applyFill="1" applyBorder="1" applyAlignment="1">
      <alignment horizontal="center" vertical="center"/>
    </xf>
    <xf numFmtId="0" fontId="15" fillId="3" borderId="22" xfId="0" applyFont="1" applyFill="1" applyBorder="1" applyAlignment="1">
      <alignment horizontal="center" vertical="center"/>
    </xf>
    <xf numFmtId="0" fontId="15" fillId="3" borderId="39" xfId="0" applyFont="1" applyFill="1" applyBorder="1" applyAlignment="1">
      <alignment horizontal="center" vertical="center" wrapText="1"/>
    </xf>
    <xf numFmtId="0" fontId="15" fillId="3" borderId="40" xfId="0" applyFont="1" applyFill="1" applyBorder="1" applyAlignment="1">
      <alignment horizontal="center" vertical="center" wrapText="1"/>
    </xf>
    <xf numFmtId="0" fontId="15" fillId="3" borderId="39" xfId="0" applyFont="1" applyFill="1" applyBorder="1" applyAlignment="1">
      <alignment horizontal="center" vertical="center"/>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0" borderId="54" xfId="0" applyFont="1" applyBorder="1" applyAlignment="1">
      <alignment horizontal="center" vertical="center"/>
    </xf>
    <xf numFmtId="0" fontId="15" fillId="0" borderId="14" xfId="0" applyFont="1" applyBorder="1" applyAlignment="1">
      <alignment horizontal="center" vertical="center"/>
    </xf>
    <xf numFmtId="0" fontId="15" fillId="0" borderId="23"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80"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14" borderId="81" xfId="0" applyFont="1" applyFill="1" applyBorder="1" applyAlignment="1">
      <alignment horizontal="center" vertical="center" wrapText="1"/>
    </xf>
    <xf numFmtId="0" fontId="15" fillId="14" borderId="82" xfId="0" applyFont="1" applyFill="1" applyBorder="1" applyAlignment="1">
      <alignment horizontal="center" vertical="center" wrapText="1"/>
    </xf>
    <xf numFmtId="0" fontId="15" fillId="0" borderId="79" xfId="0" applyFont="1" applyFill="1" applyBorder="1" applyAlignment="1">
      <alignment horizontal="center" vertical="center" wrapText="1"/>
    </xf>
    <xf numFmtId="0" fontId="15" fillId="0" borderId="52" xfId="0" applyFont="1" applyFill="1" applyBorder="1" applyAlignment="1">
      <alignment horizontal="center" vertical="center" wrapText="1"/>
    </xf>
    <xf numFmtId="0" fontId="15" fillId="0" borderId="8" xfId="0" applyFont="1" applyBorder="1" applyAlignment="1">
      <alignment horizontal="center"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3" borderId="36" xfId="0" applyFont="1" applyFill="1" applyBorder="1" applyAlignment="1">
      <alignment horizontal="center"/>
    </xf>
    <xf numFmtId="0" fontId="9" fillId="13" borderId="50" xfId="0" applyFont="1" applyFill="1" applyBorder="1" applyAlignment="1">
      <alignment horizontal="center"/>
    </xf>
    <xf numFmtId="0" fontId="9" fillId="13" borderId="44" xfId="0" applyFont="1" applyFill="1" applyBorder="1" applyAlignment="1">
      <alignment horizontal="center"/>
    </xf>
    <xf numFmtId="0" fontId="9" fillId="3" borderId="0" xfId="0" applyFont="1" applyFill="1" applyBorder="1" applyAlignment="1">
      <alignment horizontal="center"/>
    </xf>
    <xf numFmtId="0" fontId="9" fillId="3" borderId="51" xfId="0" applyFont="1" applyFill="1" applyBorder="1" applyAlignment="1">
      <alignment horizontal="center"/>
    </xf>
    <xf numFmtId="0" fontId="9" fillId="14" borderId="0" xfId="0" applyFont="1" applyFill="1" applyBorder="1" applyAlignment="1">
      <alignment horizontal="center"/>
    </xf>
    <xf numFmtId="0" fontId="9" fillId="14" borderId="51" xfId="0" applyFont="1" applyFill="1" applyBorder="1" applyAlignment="1">
      <alignment horizontal="center"/>
    </xf>
    <xf numFmtId="0" fontId="15" fillId="3" borderId="31" xfId="0" applyFont="1" applyFill="1" applyBorder="1" applyAlignment="1">
      <alignment horizontal="center"/>
    </xf>
    <xf numFmtId="0" fontId="15" fillId="3" borderId="32" xfId="0" applyFont="1" applyFill="1" applyBorder="1" applyAlignment="1">
      <alignment horizontal="center"/>
    </xf>
    <xf numFmtId="0" fontId="15" fillId="3" borderId="33" xfId="0" applyFont="1" applyFill="1" applyBorder="1" applyAlignment="1">
      <alignment horizontal="center"/>
    </xf>
    <xf numFmtId="0" fontId="20" fillId="3" borderId="2" xfId="0" applyFont="1" applyFill="1" applyBorder="1" applyAlignment="1">
      <alignment horizontal="center" wrapText="1"/>
    </xf>
    <xf numFmtId="0" fontId="20" fillId="3" borderId="3" xfId="0" applyFont="1" applyFill="1" applyBorder="1" applyAlignment="1">
      <alignment horizontal="center" wrapText="1"/>
    </xf>
    <xf numFmtId="0" fontId="20" fillId="3" borderId="4" xfId="0" applyFont="1" applyFill="1" applyBorder="1" applyAlignment="1">
      <alignment horizontal="center" wrapText="1"/>
    </xf>
    <xf numFmtId="0" fontId="9" fillId="3" borderId="14" xfId="0" applyFont="1" applyFill="1" applyBorder="1" applyAlignment="1">
      <alignment horizontal="center" wrapText="1"/>
    </xf>
    <xf numFmtId="0" fontId="9" fillId="3" borderId="10" xfId="0" applyFont="1" applyFill="1" applyBorder="1" applyAlignment="1">
      <alignment horizontal="center" wrapText="1"/>
    </xf>
    <xf numFmtId="0" fontId="9" fillId="3" borderId="15" xfId="0" applyFont="1" applyFill="1" applyBorder="1" applyAlignment="1">
      <alignment horizontal="center" wrapText="1"/>
    </xf>
    <xf numFmtId="0" fontId="9" fillId="3" borderId="11" xfId="0" applyFont="1" applyFill="1" applyBorder="1" applyAlignment="1">
      <alignment horizontal="center" wrapText="1"/>
    </xf>
    <xf numFmtId="0" fontId="9" fillId="3" borderId="23" xfId="0" applyFont="1" applyFill="1" applyBorder="1" applyAlignment="1">
      <alignment horizontal="center" wrapText="1"/>
    </xf>
    <xf numFmtId="0" fontId="20" fillId="3" borderId="15" xfId="0" applyFont="1" applyFill="1" applyBorder="1" applyAlignment="1">
      <alignment horizontal="center" wrapText="1"/>
    </xf>
    <xf numFmtId="0" fontId="20" fillId="3" borderId="9" xfId="0" applyFont="1" applyFill="1" applyBorder="1" applyAlignment="1">
      <alignment horizontal="center" wrapText="1"/>
    </xf>
    <xf numFmtId="0" fontId="20" fillId="3" borderId="31" xfId="0" applyFont="1" applyFill="1" applyBorder="1" applyAlignment="1">
      <alignment horizontal="center" wrapText="1"/>
    </xf>
    <xf numFmtId="0" fontId="20" fillId="3" borderId="32" xfId="0" applyFont="1" applyFill="1" applyBorder="1" applyAlignment="1">
      <alignment horizontal="center" wrapText="1"/>
    </xf>
    <xf numFmtId="0" fontId="20" fillId="3" borderId="29" xfId="0" applyFont="1" applyFill="1" applyBorder="1" applyAlignment="1">
      <alignment horizontal="center" wrapText="1"/>
    </xf>
    <xf numFmtId="0" fontId="20" fillId="3" borderId="33" xfId="0" applyFont="1" applyFill="1" applyBorder="1" applyAlignment="1">
      <alignment horizontal="center" wrapText="1"/>
    </xf>
    <xf numFmtId="0" fontId="15" fillId="3" borderId="6" xfId="0" applyFont="1" applyFill="1" applyBorder="1" applyAlignment="1">
      <alignment horizontal="center" wrapText="1"/>
    </xf>
    <xf numFmtId="0" fontId="15" fillId="3" borderId="10" xfId="0" applyFont="1" applyFill="1" applyBorder="1" applyAlignment="1">
      <alignment horizontal="center" wrapText="1"/>
    </xf>
    <xf numFmtId="0" fontId="9" fillId="3" borderId="7" xfId="0" applyFont="1" applyFill="1" applyBorder="1" applyAlignment="1">
      <alignment horizontal="center" wrapText="1"/>
    </xf>
    <xf numFmtId="0" fontId="9" fillId="3" borderId="8" xfId="0" applyFont="1" applyFill="1" applyBorder="1" applyAlignment="1">
      <alignment horizontal="center" wrapText="1"/>
    </xf>
    <xf numFmtId="0" fontId="9" fillId="3" borderId="54" xfId="0" applyFont="1" applyFill="1" applyBorder="1" applyAlignment="1">
      <alignment horizontal="center" wrapText="1"/>
    </xf>
    <xf numFmtId="0" fontId="9" fillId="3" borderId="21" xfId="0" applyFont="1" applyFill="1" applyBorder="1" applyAlignment="1">
      <alignment horizontal="center" wrapText="1"/>
    </xf>
    <xf numFmtId="0" fontId="20" fillId="3" borderId="28" xfId="0" applyFont="1" applyFill="1" applyBorder="1" applyAlignment="1">
      <alignment horizontal="center" wrapText="1"/>
    </xf>
    <xf numFmtId="0" fontId="20" fillId="3" borderId="37" xfId="0" applyFont="1" applyFill="1" applyBorder="1" applyAlignment="1">
      <alignment horizont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6" fillId="3" borderId="0" xfId="0" applyFont="1" applyFill="1" applyAlignment="1">
      <alignment horizontal="left" vertical="center" wrapText="1"/>
    </xf>
    <xf numFmtId="0" fontId="7" fillId="3" borderId="0" xfId="1" applyFont="1" applyFill="1" applyAlignment="1">
      <alignment horizontal="left" vertical="center"/>
    </xf>
    <xf numFmtId="0" fontId="7" fillId="3" borderId="0" xfId="1" applyFont="1" applyFill="1" applyAlignment="1">
      <alignment horizontal="left" vertical="center"/>
    </xf>
  </cellXfs>
  <cellStyles count="3">
    <cellStyle name="Hyperlink" xfId="1" builtinId="8"/>
    <cellStyle name="Normal" xfId="0" builtinId="0"/>
    <cellStyle name="Normal 2" xfId="2"/>
  </cellStyles>
  <dxfs count="9">
    <dxf>
      <fill>
        <patternFill>
          <bgColor rgb="FF99FFCC"/>
        </patternFill>
      </fill>
    </dxf>
    <dxf>
      <fill>
        <patternFill>
          <bgColor rgb="FFFFCC99"/>
        </patternFill>
      </fill>
    </dxf>
    <dxf>
      <fill>
        <patternFill>
          <bgColor theme="5" tint="0.59996337778862885"/>
        </patternFill>
      </fill>
    </dxf>
    <dxf>
      <fill>
        <patternFill>
          <bgColor rgb="FF99FFCC"/>
        </patternFill>
      </fill>
    </dxf>
    <dxf>
      <fill>
        <patternFill>
          <bgColor rgb="FFFFCC99"/>
        </patternFill>
      </fill>
    </dxf>
    <dxf>
      <fill>
        <patternFill>
          <bgColor theme="5" tint="0.59996337778862885"/>
        </patternFill>
      </fill>
    </dxf>
    <dxf>
      <fill>
        <patternFill>
          <bgColor rgb="FF99FFCC"/>
        </patternFill>
      </fill>
    </dxf>
    <dxf>
      <fill>
        <patternFill>
          <bgColor rgb="FFFFCC99"/>
        </patternFill>
      </fill>
    </dxf>
    <dxf>
      <fill>
        <patternFill>
          <bgColor theme="5" tint="0.59996337778862885"/>
        </patternFill>
      </fill>
    </dxf>
  </dxfs>
  <tableStyles count="0" defaultTableStyle="TableStyleMedium2" defaultPivotStyle="PivotStyleLight16"/>
  <colors>
    <mruColors>
      <color rgb="FFFFFF99"/>
      <color rgb="FFFFCC99"/>
      <color rgb="FF18E8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1"/>
            <c:dispEq val="1"/>
            <c:trendlineLbl>
              <c:layout>
                <c:manualLayout>
                  <c:x val="-0.551125039086972"/>
                  <c:y val="-0.0638271723503145"/>
                </c:manualLayout>
              </c:layout>
              <c:numFmt formatCode="General" sourceLinked="0"/>
              <c:spPr>
                <a:solidFill>
                  <a:srgbClr val="FFCC99"/>
                </a:solidFill>
              </c:spPr>
            </c:trendlineLbl>
          </c:trendline>
          <c:xVal>
            <c:numRef>
              <c:f>'qPCR Final Ion Chip Pool'!$D$49:$D$53</c:f>
              <c:numCache>
                <c:formatCode>0.00</c:formatCode>
                <c:ptCount val="5"/>
                <c:pt idx="0">
                  <c:v>0.832508912706236</c:v>
                </c:pt>
                <c:pt idx="1">
                  <c:v>-0.167491087293764</c:v>
                </c:pt>
                <c:pt idx="2">
                  <c:v>-1.167491087293764</c:v>
                </c:pt>
                <c:pt idx="3">
                  <c:v>-2.167491087293764</c:v>
                </c:pt>
                <c:pt idx="4">
                  <c:v>-3.167491087293764</c:v>
                </c:pt>
              </c:numCache>
            </c:numRef>
          </c:xVal>
          <c:yVal>
            <c:numRef>
              <c:f>'qPCR Final Ion Chip Pool'!$H$49:$H$53</c:f>
              <c:numCache>
                <c:formatCode>0.00</c:formatCode>
                <c:ptCount val="5"/>
                <c:pt idx="0">
                  <c:v>0.0</c:v>
                </c:pt>
                <c:pt idx="1">
                  <c:v>0.0</c:v>
                </c:pt>
                <c:pt idx="2">
                  <c:v>0.0</c:v>
                </c:pt>
                <c:pt idx="3">
                  <c:v>0.0</c:v>
                </c:pt>
                <c:pt idx="4">
                  <c:v>0.0</c:v>
                </c:pt>
              </c:numCache>
            </c:numRef>
          </c:yVal>
          <c:smooth val="0"/>
          <c:extLst xmlns:c16r2="http://schemas.microsoft.com/office/drawing/2015/06/chart">
            <c:ext xmlns:c16="http://schemas.microsoft.com/office/drawing/2014/chart" uri="{C3380CC4-5D6E-409C-BE32-E72D297353CC}">
              <c16:uniqueId val="{00000001-D68B-484F-A033-F270CFC1168D}"/>
            </c:ext>
          </c:extLst>
        </c:ser>
        <c:dLbls>
          <c:showLegendKey val="0"/>
          <c:showVal val="0"/>
          <c:showCatName val="0"/>
          <c:showSerName val="0"/>
          <c:showPercent val="0"/>
          <c:showBubbleSize val="0"/>
        </c:dLbls>
        <c:axId val="-2126428856"/>
        <c:axId val="-2126431720"/>
      </c:scatterChart>
      <c:valAx>
        <c:axId val="-2126428856"/>
        <c:scaling>
          <c:orientation val="minMax"/>
        </c:scaling>
        <c:delete val="0"/>
        <c:axPos val="b"/>
        <c:numFmt formatCode="0.00" sourceLinked="1"/>
        <c:majorTickMark val="out"/>
        <c:minorTickMark val="none"/>
        <c:tickLblPos val="nextTo"/>
        <c:crossAx val="-2126431720"/>
        <c:crosses val="autoZero"/>
        <c:crossBetween val="midCat"/>
      </c:valAx>
      <c:valAx>
        <c:axId val="-2126431720"/>
        <c:scaling>
          <c:orientation val="minMax"/>
        </c:scaling>
        <c:delete val="0"/>
        <c:axPos val="l"/>
        <c:majorGridlines/>
        <c:numFmt formatCode="0.00" sourceLinked="1"/>
        <c:majorTickMark val="out"/>
        <c:minorTickMark val="none"/>
        <c:tickLblPos val="nextTo"/>
        <c:crossAx val="-212642885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414617</xdr:colOff>
      <xdr:row>54</xdr:row>
      <xdr:rowOff>17930</xdr:rowOff>
    </xdr:from>
    <xdr:to>
      <xdr:col>9</xdr:col>
      <xdr:colOff>381000</xdr:colOff>
      <xdr:row>76</xdr:row>
      <xdr:rowOff>33618</xdr:rowOff>
    </xdr:to>
    <xdr:graphicFrame macro="">
      <xdr:nvGraphicFramePr>
        <xdr:cNvPr id="4" name="Chart 3">
          <a:extLst>
            <a:ext uri="{FF2B5EF4-FFF2-40B4-BE49-F238E27FC236}">
              <a16:creationId xmlns:a16="http://schemas.microsoft.com/office/drawing/2014/main" xmlns=""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chaelmann/Dropbox/Manuscripts/SBCapSeq%20Protocol%20Nature%20Protocols/Nature%20Protocol%20SBCapSeq%20paper/Supplemental%20files/SBCapSeq_Library_Prep_Suppl/SBCapSeq%20Calculations%20ALM%20edits%207-18-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ex"/>
      <sheetName val="Initial Qbit Quantification"/>
      <sheetName val="Pippin Prep Lane Pools"/>
      <sheetName val="Pre-SBCapSeq Pools"/>
      <sheetName val="Ion Chip Pool"/>
      <sheetName val="qPCR Final Ion Chip Pool"/>
      <sheetName val="For 50pM Dilution Genomics Core"/>
      <sheetName val="For 25pM Dilution Genomics Core"/>
      <sheetName val="Loading Input Ion Chef_PI Chip"/>
      <sheetName val="Ion Xpress™ Barcodes 1-96"/>
    </sheetNames>
    <sheetDataSet>
      <sheetData sheetId="0"/>
      <sheetData sheetId="1"/>
      <sheetData sheetId="2"/>
      <sheetData sheetId="3"/>
      <sheetData sheetId="4"/>
      <sheetData sheetId="5">
        <row r="52">
          <cell r="N52">
            <v>2206966.1231838223</v>
          </cell>
        </row>
        <row r="53">
          <cell r="N53">
            <v>2206966.1231838223</v>
          </cell>
        </row>
        <row r="54">
          <cell r="N54">
            <v>2206966.1231838223</v>
          </cell>
        </row>
      </sheetData>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aren.Mann@moffitt.org,%20Michael.Mann@moffitt.org?subject=SBCapSeq%20calculations%20workbook%20query" TargetMode="External"/><Relationship Id="rId4" Type="http://schemas.openxmlformats.org/officeDocument/2006/relationships/hyperlink" Target="mailto:Karen.Mann@moffitt.org,%20Michael.Mann@moffitt.org?subject=SBCapSeq%20calculations%20workbook%20query" TargetMode="External"/><Relationship Id="rId5" Type="http://schemas.openxmlformats.org/officeDocument/2006/relationships/hyperlink" Target="mailto:Karen.Mann@moffitt.org,%20Michael.Mann@moffitt.org?subject=SBCapSeq%20calculations%20workbook%20query" TargetMode="External"/><Relationship Id="rId6" Type="http://schemas.openxmlformats.org/officeDocument/2006/relationships/hyperlink" Target="mailto:Karen.Mann@moffitt.org,%20Michael.Mann@moffitt.org?subject=SBCapSeq%20calculations%20workbook%20query" TargetMode="External"/><Relationship Id="rId7" Type="http://schemas.openxmlformats.org/officeDocument/2006/relationships/hyperlink" Target="mailto:Karen.Mann@moffitt.org,%20Michael.Mann@moffitt.org?subject=SBCapSeq%20calculations%20workbook%20query" TargetMode="External"/><Relationship Id="rId1" Type="http://schemas.openxmlformats.org/officeDocument/2006/relationships/hyperlink" Target="mailto:Karen.Mann@moffitt.org,%20Michael.Mann@moffitt.org?subject=SBCapSeq%20calculations%20workbook%20query" TargetMode="External"/><Relationship Id="rId2" Type="http://schemas.openxmlformats.org/officeDocument/2006/relationships/hyperlink" Target="mailto:Karen.Mann@moffitt.org,%20Michael.Mann@moffitt.org?subject=SBCapSeq%20calculations%20workbook%20query"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99"/>
  </sheetPr>
  <dimension ref="A1:I28"/>
  <sheetViews>
    <sheetView tabSelected="1" workbookViewId="0">
      <selection activeCell="A2" sqref="A2:G2"/>
    </sheetView>
  </sheetViews>
  <sheetFormatPr baseColWidth="10" defaultColWidth="11.5" defaultRowHeight="35" customHeight="1" x14ac:dyDescent="0"/>
  <cols>
    <col min="1" max="1" width="2.6640625" style="7" customWidth="1"/>
    <col min="2" max="2" width="43.6640625" style="7" customWidth="1"/>
    <col min="3" max="3" width="27.83203125" style="7" bestFit="1" customWidth="1"/>
    <col min="4" max="16384" width="11.5" style="7"/>
  </cols>
  <sheetData>
    <row r="1" spans="1:9" ht="35" customHeight="1">
      <c r="A1" s="294" t="s">
        <v>370</v>
      </c>
      <c r="B1" s="294"/>
      <c r="C1" s="294"/>
      <c r="D1" s="294"/>
      <c r="E1" s="294"/>
      <c r="F1" s="294"/>
      <c r="G1" s="294"/>
      <c r="H1" s="294"/>
      <c r="I1" s="294"/>
    </row>
    <row r="2" spans="1:9" ht="91" customHeight="1">
      <c r="A2" s="396" t="s">
        <v>372</v>
      </c>
      <c r="B2" s="396"/>
      <c r="C2" s="396"/>
      <c r="D2" s="396"/>
      <c r="E2" s="396"/>
      <c r="F2" s="396"/>
      <c r="G2" s="396"/>
    </row>
    <row r="3" spans="1:9" ht="35" customHeight="1">
      <c r="A3" s="397" t="s">
        <v>371</v>
      </c>
      <c r="B3" s="397"/>
      <c r="C3" s="397"/>
      <c r="D3" s="397"/>
      <c r="E3" s="397"/>
      <c r="F3" s="397"/>
      <c r="G3" s="397"/>
    </row>
    <row r="4" spans="1:9" ht="35" customHeight="1">
      <c r="A4" s="398"/>
      <c r="B4" s="398"/>
      <c r="C4" s="398"/>
      <c r="D4" s="398"/>
      <c r="E4" s="398"/>
      <c r="F4" s="398"/>
      <c r="G4" s="398"/>
    </row>
    <row r="5" spans="1:9" ht="35" customHeight="1">
      <c r="B5" s="6" t="s">
        <v>338</v>
      </c>
      <c r="C5" s="6" t="s">
        <v>362</v>
      </c>
    </row>
    <row r="6" spans="1:9" ht="35" customHeight="1">
      <c r="B6" s="8" t="s">
        <v>360</v>
      </c>
      <c r="C6" s="9" t="s">
        <v>361</v>
      </c>
    </row>
    <row r="7" spans="1:9" ht="35" customHeight="1">
      <c r="B7" s="10" t="s">
        <v>315</v>
      </c>
      <c r="C7" s="7" t="s">
        <v>364</v>
      </c>
    </row>
    <row r="8" spans="1:9" ht="35" customHeight="1">
      <c r="B8" s="8" t="s">
        <v>316</v>
      </c>
      <c r="C8" s="9" t="s">
        <v>364</v>
      </c>
    </row>
    <row r="9" spans="1:9" ht="35" customHeight="1">
      <c r="B9" s="11" t="s">
        <v>317</v>
      </c>
      <c r="C9" s="7" t="s">
        <v>366</v>
      </c>
    </row>
    <row r="10" spans="1:9" ht="35" customHeight="1">
      <c r="B10" s="8" t="s">
        <v>318</v>
      </c>
      <c r="C10" s="9" t="s">
        <v>365</v>
      </c>
    </row>
    <row r="11" spans="1:9" ht="35" customHeight="1">
      <c r="B11" s="12" t="s">
        <v>319</v>
      </c>
      <c r="C11" s="13" t="s">
        <v>363</v>
      </c>
      <c r="D11" s="13"/>
    </row>
    <row r="12" spans="1:9" ht="35" customHeight="1">
      <c r="B12" s="14" t="s">
        <v>320</v>
      </c>
      <c r="C12" s="15" t="s">
        <v>363</v>
      </c>
      <c r="D12" s="13"/>
    </row>
    <row r="13" spans="1:9" ht="35" customHeight="1">
      <c r="B13" s="12" t="s">
        <v>321</v>
      </c>
      <c r="C13" s="13" t="s">
        <v>367</v>
      </c>
      <c r="D13" s="13"/>
    </row>
    <row r="14" spans="1:9" ht="35" customHeight="1">
      <c r="B14" s="8" t="s">
        <v>322</v>
      </c>
      <c r="C14" s="9" t="s">
        <v>369</v>
      </c>
    </row>
    <row r="17" spans="1:3" ht="35" customHeight="1">
      <c r="B17" s="7" t="s">
        <v>356</v>
      </c>
    </row>
    <row r="18" spans="1:3" ht="35" customHeight="1">
      <c r="B18" s="16" t="s">
        <v>355</v>
      </c>
      <c r="C18" s="16"/>
    </row>
    <row r="19" spans="1:3" ht="35" customHeight="1">
      <c r="B19" s="7" t="s">
        <v>357</v>
      </c>
    </row>
    <row r="26" spans="1:3" ht="35" customHeight="1">
      <c r="A26" s="17"/>
    </row>
    <row r="27" spans="1:3" ht="35" customHeight="1">
      <c r="B27" s="294"/>
      <c r="C27" s="294"/>
    </row>
    <row r="28" spans="1:3" ht="35" customHeight="1">
      <c r="B28" s="294"/>
      <c r="C28" s="294"/>
    </row>
  </sheetData>
  <mergeCells count="5">
    <mergeCell ref="B27:C27"/>
    <mergeCell ref="B28:C28"/>
    <mergeCell ref="A1:I1"/>
    <mergeCell ref="A2:G2"/>
    <mergeCell ref="A3:G3"/>
  </mergeCells>
  <hyperlinks>
    <hyperlink ref="B7" location="'Pippin Prep Lane Pools'!B2" display="'Pippin Prep Lane Pools'!B2"/>
    <hyperlink ref="B6" location="'Initial Qubit Quantification'!A1" display="Initial Qubit Quantification"/>
    <hyperlink ref="B8" location="'Pre-SBCapSeq Pools'!A1" display="Pre-SBCapSeq Pools"/>
    <hyperlink ref="B9" location="'Ion Chip Pool'!A1" display="Ion Chip Pool"/>
    <hyperlink ref="B10" location="'qPCR Final Ion Chip Pool'!A1" display="qPCR Final Ion Chip Pool"/>
    <hyperlink ref="B11" location="'For 50pM Dilution Genomics Core'!A1" display="50pM Dilution for Genomics Core"/>
    <hyperlink ref="B12" location="'For 25pM Dilution Genomics Core'!A1" display="25pM Dilution for Genomics Core"/>
    <hyperlink ref="B13" location="'Loading Input Ion Chef_PI Chip'!A1" display="Loading Input Ion Chef_PI Chip"/>
    <hyperlink ref="B14" location="'Ion Xpress™ Barcodes 1-96'!A1" display="Ion Xpress™ Barcodes 1-96"/>
    <hyperlink ref="A3" r:id="rId1"/>
    <hyperlink ref="B3" r:id="rId2" display="mailto:Karen.Mann@moffitt.org, Michael.Mann@moffitt.org?subject=SBCapSeq calculations workbook query"/>
    <hyperlink ref="C3" r:id="rId3" display="mailto:Karen.Mann@moffitt.org, Michael.Mann@moffitt.org?subject=SBCapSeq calculations workbook query"/>
    <hyperlink ref="D3" r:id="rId4" display="mailto:Karen.Mann@moffitt.org, Michael.Mann@moffitt.org?subject=SBCapSeq calculations workbook query"/>
    <hyperlink ref="E3" r:id="rId5" display="mailto:Karen.Mann@moffitt.org, Michael.Mann@moffitt.org?subject=SBCapSeq calculations workbook query"/>
    <hyperlink ref="F3" r:id="rId6" display="mailto:Karen.Mann@moffitt.org, Michael.Mann@moffitt.org?subject=SBCapSeq calculations workbook query"/>
    <hyperlink ref="G3" r:id="rId7" display="mailto:Karen.Mann@moffitt.org, Michael.Mann@moffitt.org?subject=SBCapSeq calculations workbook query"/>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59999389629810485"/>
  </sheetPr>
  <dimension ref="A1:B97"/>
  <sheetViews>
    <sheetView zoomScale="80" zoomScaleNormal="80" zoomScalePageLayoutView="80" workbookViewId="0"/>
  </sheetViews>
  <sheetFormatPr baseColWidth="10" defaultColWidth="8.83203125" defaultRowHeight="14" x14ac:dyDescent="0"/>
  <cols>
    <col min="1" max="1" width="24.6640625" style="1" customWidth="1"/>
    <col min="2" max="2" width="20" style="1" customWidth="1"/>
    <col min="3" max="16384" width="8.83203125" style="1"/>
  </cols>
  <sheetData>
    <row r="1" spans="1:2" ht="15">
      <c r="A1" s="3" t="s">
        <v>81</v>
      </c>
      <c r="B1" s="3" t="s">
        <v>82</v>
      </c>
    </row>
    <row r="2" spans="1:2">
      <c r="A2" s="1" t="s">
        <v>83</v>
      </c>
      <c r="B2" s="2" t="s">
        <v>84</v>
      </c>
    </row>
    <row r="3" spans="1:2">
      <c r="A3" s="1" t="s">
        <v>85</v>
      </c>
      <c r="B3" s="2" t="s">
        <v>86</v>
      </c>
    </row>
    <row r="4" spans="1:2">
      <c r="A4" s="1" t="s">
        <v>87</v>
      </c>
      <c r="B4" s="2" t="s">
        <v>88</v>
      </c>
    </row>
    <row r="5" spans="1:2">
      <c r="A5" s="1" t="s">
        <v>89</v>
      </c>
      <c r="B5" s="2" t="s">
        <v>90</v>
      </c>
    </row>
    <row r="6" spans="1:2">
      <c r="A6" s="1" t="s">
        <v>91</v>
      </c>
      <c r="B6" s="2" t="s">
        <v>92</v>
      </c>
    </row>
    <row r="7" spans="1:2">
      <c r="A7" s="1" t="s">
        <v>93</v>
      </c>
      <c r="B7" s="2" t="s">
        <v>94</v>
      </c>
    </row>
    <row r="8" spans="1:2">
      <c r="A8" s="1" t="s">
        <v>95</v>
      </c>
      <c r="B8" s="2" t="s">
        <v>96</v>
      </c>
    </row>
    <row r="9" spans="1:2">
      <c r="A9" s="1" t="s">
        <v>97</v>
      </c>
      <c r="B9" s="2" t="s">
        <v>98</v>
      </c>
    </row>
    <row r="10" spans="1:2">
      <c r="A10" s="1" t="s">
        <v>99</v>
      </c>
      <c r="B10" s="2" t="s">
        <v>100</v>
      </c>
    </row>
    <row r="11" spans="1:2">
      <c r="A11" s="1" t="s">
        <v>101</v>
      </c>
      <c r="B11" s="2" t="s">
        <v>102</v>
      </c>
    </row>
    <row r="12" spans="1:2">
      <c r="A12" s="1" t="s">
        <v>103</v>
      </c>
      <c r="B12" s="2" t="s">
        <v>104</v>
      </c>
    </row>
    <row r="13" spans="1:2">
      <c r="A13" s="1" t="s">
        <v>105</v>
      </c>
      <c r="B13" s="2" t="s">
        <v>106</v>
      </c>
    </row>
    <row r="14" spans="1:2">
      <c r="A14" s="1" t="s">
        <v>107</v>
      </c>
      <c r="B14" s="2" t="s">
        <v>108</v>
      </c>
    </row>
    <row r="15" spans="1:2">
      <c r="A15" s="1" t="s">
        <v>109</v>
      </c>
      <c r="B15" s="2" t="s">
        <v>110</v>
      </c>
    </row>
    <row r="16" spans="1:2">
      <c r="A16" s="1" t="s">
        <v>111</v>
      </c>
      <c r="B16" s="2" t="s">
        <v>112</v>
      </c>
    </row>
    <row r="17" spans="1:2">
      <c r="A17" s="1" t="s">
        <v>113</v>
      </c>
      <c r="B17" s="2" t="s">
        <v>114</v>
      </c>
    </row>
    <row r="18" spans="1:2">
      <c r="A18" s="1" t="s">
        <v>115</v>
      </c>
      <c r="B18" s="2" t="s">
        <v>116</v>
      </c>
    </row>
    <row r="19" spans="1:2">
      <c r="A19" s="1" t="s">
        <v>117</v>
      </c>
      <c r="B19" s="2" t="s">
        <v>118</v>
      </c>
    </row>
    <row r="20" spans="1:2">
      <c r="A20" s="1" t="s">
        <v>119</v>
      </c>
      <c r="B20" s="2" t="s">
        <v>120</v>
      </c>
    </row>
    <row r="21" spans="1:2">
      <c r="A21" s="1" t="s">
        <v>121</v>
      </c>
      <c r="B21" s="2" t="s">
        <v>122</v>
      </c>
    </row>
    <row r="22" spans="1:2">
      <c r="A22" s="1" t="s">
        <v>123</v>
      </c>
      <c r="B22" s="2" t="s">
        <v>124</v>
      </c>
    </row>
    <row r="23" spans="1:2">
      <c r="A23" s="1" t="s">
        <v>125</v>
      </c>
      <c r="B23" s="2" t="s">
        <v>126</v>
      </c>
    </row>
    <row r="24" spans="1:2">
      <c r="A24" s="1" t="s">
        <v>127</v>
      </c>
      <c r="B24" s="2" t="s">
        <v>128</v>
      </c>
    </row>
    <row r="25" spans="1:2">
      <c r="A25" s="1" t="s">
        <v>129</v>
      </c>
      <c r="B25" s="2" t="s">
        <v>130</v>
      </c>
    </row>
    <row r="26" spans="1:2">
      <c r="A26" s="1" t="s">
        <v>131</v>
      </c>
      <c r="B26" s="2" t="s">
        <v>132</v>
      </c>
    </row>
    <row r="27" spans="1:2">
      <c r="A27" s="1" t="s">
        <v>133</v>
      </c>
      <c r="B27" s="2" t="s">
        <v>134</v>
      </c>
    </row>
    <row r="28" spans="1:2">
      <c r="A28" s="1" t="s">
        <v>135</v>
      </c>
      <c r="B28" s="2" t="s">
        <v>136</v>
      </c>
    </row>
    <row r="29" spans="1:2">
      <c r="A29" s="1" t="s">
        <v>137</v>
      </c>
      <c r="B29" s="2" t="s">
        <v>138</v>
      </c>
    </row>
    <row r="30" spans="1:2">
      <c r="A30" s="1" t="s">
        <v>139</v>
      </c>
      <c r="B30" s="2" t="s">
        <v>140</v>
      </c>
    </row>
    <row r="31" spans="1:2">
      <c r="A31" s="1" t="s">
        <v>141</v>
      </c>
      <c r="B31" s="2" t="s">
        <v>142</v>
      </c>
    </row>
    <row r="32" spans="1:2">
      <c r="A32" s="1" t="s">
        <v>143</v>
      </c>
      <c r="B32" s="2" t="s">
        <v>144</v>
      </c>
    </row>
    <row r="33" spans="1:2">
      <c r="A33" s="1" t="s">
        <v>145</v>
      </c>
      <c r="B33" s="2" t="s">
        <v>146</v>
      </c>
    </row>
    <row r="34" spans="1:2">
      <c r="A34" s="1" t="s">
        <v>147</v>
      </c>
      <c r="B34" s="2" t="s">
        <v>148</v>
      </c>
    </row>
    <row r="35" spans="1:2">
      <c r="A35" s="1" t="s">
        <v>149</v>
      </c>
      <c r="B35" s="2" t="s">
        <v>150</v>
      </c>
    </row>
    <row r="36" spans="1:2">
      <c r="A36" s="1" t="s">
        <v>151</v>
      </c>
      <c r="B36" s="2" t="s">
        <v>152</v>
      </c>
    </row>
    <row r="37" spans="1:2">
      <c r="A37" s="1" t="s">
        <v>153</v>
      </c>
      <c r="B37" s="2" t="s">
        <v>154</v>
      </c>
    </row>
    <row r="38" spans="1:2">
      <c r="A38" s="1" t="s">
        <v>155</v>
      </c>
      <c r="B38" s="2" t="s">
        <v>156</v>
      </c>
    </row>
    <row r="39" spans="1:2">
      <c r="A39" s="1" t="s">
        <v>157</v>
      </c>
      <c r="B39" s="2" t="s">
        <v>158</v>
      </c>
    </row>
    <row r="40" spans="1:2">
      <c r="A40" s="1" t="s">
        <v>159</v>
      </c>
      <c r="B40" s="2" t="s">
        <v>160</v>
      </c>
    </row>
    <row r="41" spans="1:2">
      <c r="A41" s="1" t="s">
        <v>161</v>
      </c>
      <c r="B41" s="2" t="s">
        <v>162</v>
      </c>
    </row>
    <row r="42" spans="1:2">
      <c r="A42" s="1" t="s">
        <v>163</v>
      </c>
      <c r="B42" s="2" t="s">
        <v>164</v>
      </c>
    </row>
    <row r="43" spans="1:2">
      <c r="A43" s="1" t="s">
        <v>165</v>
      </c>
      <c r="B43" s="2" t="s">
        <v>166</v>
      </c>
    </row>
    <row r="44" spans="1:2">
      <c r="A44" s="1" t="s">
        <v>167</v>
      </c>
      <c r="B44" s="2" t="s">
        <v>168</v>
      </c>
    </row>
    <row r="45" spans="1:2">
      <c r="A45" s="1" t="s">
        <v>169</v>
      </c>
      <c r="B45" s="2" t="s">
        <v>170</v>
      </c>
    </row>
    <row r="46" spans="1:2">
      <c r="A46" s="1" t="s">
        <v>171</v>
      </c>
      <c r="B46" s="2" t="s">
        <v>172</v>
      </c>
    </row>
    <row r="47" spans="1:2">
      <c r="A47" s="1" t="s">
        <v>173</v>
      </c>
      <c r="B47" s="2" t="s">
        <v>174</v>
      </c>
    </row>
    <row r="48" spans="1:2">
      <c r="A48" s="1" t="s">
        <v>175</v>
      </c>
      <c r="B48" s="2" t="s">
        <v>176</v>
      </c>
    </row>
    <row r="49" spans="1:2">
      <c r="A49" s="1" t="s">
        <v>177</v>
      </c>
      <c r="B49" s="2" t="s">
        <v>178</v>
      </c>
    </row>
    <row r="50" spans="1:2">
      <c r="A50" s="1" t="s">
        <v>179</v>
      </c>
      <c r="B50" s="2" t="s">
        <v>180</v>
      </c>
    </row>
    <row r="51" spans="1:2">
      <c r="A51" s="1" t="s">
        <v>181</v>
      </c>
      <c r="B51" s="2" t="s">
        <v>182</v>
      </c>
    </row>
    <row r="52" spans="1:2">
      <c r="A52" s="1" t="s">
        <v>183</v>
      </c>
      <c r="B52" s="2" t="s">
        <v>184</v>
      </c>
    </row>
    <row r="53" spans="1:2">
      <c r="A53" s="1" t="s">
        <v>185</v>
      </c>
      <c r="B53" s="2" t="s">
        <v>186</v>
      </c>
    </row>
    <row r="54" spans="1:2">
      <c r="A54" s="1" t="s">
        <v>187</v>
      </c>
      <c r="B54" s="2" t="s">
        <v>188</v>
      </c>
    </row>
    <row r="55" spans="1:2">
      <c r="A55" s="1" t="s">
        <v>189</v>
      </c>
      <c r="B55" s="2" t="s">
        <v>190</v>
      </c>
    </row>
    <row r="56" spans="1:2">
      <c r="A56" s="1" t="s">
        <v>191</v>
      </c>
      <c r="B56" s="2" t="s">
        <v>192</v>
      </c>
    </row>
    <row r="57" spans="1:2">
      <c r="A57" s="1" t="s">
        <v>193</v>
      </c>
      <c r="B57" s="2" t="s">
        <v>194</v>
      </c>
    </row>
    <row r="58" spans="1:2">
      <c r="A58" s="1" t="s">
        <v>195</v>
      </c>
      <c r="B58" s="2" t="s">
        <v>196</v>
      </c>
    </row>
    <row r="59" spans="1:2">
      <c r="A59" s="1" t="s">
        <v>197</v>
      </c>
      <c r="B59" s="2" t="s">
        <v>198</v>
      </c>
    </row>
    <row r="60" spans="1:2">
      <c r="A60" s="1" t="s">
        <v>199</v>
      </c>
      <c r="B60" s="2" t="s">
        <v>200</v>
      </c>
    </row>
    <row r="61" spans="1:2">
      <c r="A61" s="1" t="s">
        <v>201</v>
      </c>
      <c r="B61" s="2" t="s">
        <v>202</v>
      </c>
    </row>
    <row r="62" spans="1:2">
      <c r="A62" s="1" t="s">
        <v>203</v>
      </c>
      <c r="B62" s="2" t="s">
        <v>204</v>
      </c>
    </row>
    <row r="63" spans="1:2">
      <c r="A63" s="1" t="s">
        <v>205</v>
      </c>
      <c r="B63" s="2" t="s">
        <v>206</v>
      </c>
    </row>
    <row r="64" spans="1:2">
      <c r="A64" s="1" t="s">
        <v>207</v>
      </c>
      <c r="B64" s="2" t="s">
        <v>208</v>
      </c>
    </row>
    <row r="65" spans="1:2">
      <c r="A65" s="1" t="s">
        <v>209</v>
      </c>
      <c r="B65" s="2" t="s">
        <v>210</v>
      </c>
    </row>
    <row r="66" spans="1:2">
      <c r="A66" s="1" t="s">
        <v>211</v>
      </c>
      <c r="B66" s="2" t="s">
        <v>212</v>
      </c>
    </row>
    <row r="67" spans="1:2">
      <c r="A67" s="1" t="s">
        <v>213</v>
      </c>
      <c r="B67" s="2" t="s">
        <v>214</v>
      </c>
    </row>
    <row r="68" spans="1:2">
      <c r="A68" s="1" t="s">
        <v>215</v>
      </c>
      <c r="B68" s="2" t="s">
        <v>216</v>
      </c>
    </row>
    <row r="69" spans="1:2">
      <c r="A69" s="1" t="s">
        <v>217</v>
      </c>
      <c r="B69" s="2" t="s">
        <v>218</v>
      </c>
    </row>
    <row r="70" spans="1:2">
      <c r="A70" s="1" t="s">
        <v>219</v>
      </c>
      <c r="B70" s="2" t="s">
        <v>220</v>
      </c>
    </row>
    <row r="71" spans="1:2">
      <c r="A71" s="1" t="s">
        <v>221</v>
      </c>
      <c r="B71" s="2" t="s">
        <v>222</v>
      </c>
    </row>
    <row r="72" spans="1:2">
      <c r="A72" s="1" t="s">
        <v>223</v>
      </c>
      <c r="B72" s="2" t="s">
        <v>224</v>
      </c>
    </row>
    <row r="73" spans="1:2">
      <c r="A73" s="1" t="s">
        <v>225</v>
      </c>
      <c r="B73" s="2" t="s">
        <v>226</v>
      </c>
    </row>
    <row r="74" spans="1:2">
      <c r="A74" s="1" t="s">
        <v>227</v>
      </c>
      <c r="B74" s="2" t="s">
        <v>228</v>
      </c>
    </row>
    <row r="75" spans="1:2">
      <c r="A75" s="1" t="s">
        <v>229</v>
      </c>
      <c r="B75" s="2" t="s">
        <v>230</v>
      </c>
    </row>
    <row r="76" spans="1:2">
      <c r="A76" s="1" t="s">
        <v>231</v>
      </c>
      <c r="B76" s="2" t="s">
        <v>232</v>
      </c>
    </row>
    <row r="77" spans="1:2">
      <c r="A77" s="1" t="s">
        <v>233</v>
      </c>
      <c r="B77" s="2" t="s">
        <v>234</v>
      </c>
    </row>
    <row r="78" spans="1:2">
      <c r="A78" s="1" t="s">
        <v>235</v>
      </c>
      <c r="B78" s="2" t="s">
        <v>236</v>
      </c>
    </row>
    <row r="79" spans="1:2">
      <c r="A79" s="1" t="s">
        <v>237</v>
      </c>
      <c r="B79" s="2" t="s">
        <v>238</v>
      </c>
    </row>
    <row r="80" spans="1:2">
      <c r="A80" s="1" t="s">
        <v>239</v>
      </c>
      <c r="B80" s="2" t="s">
        <v>240</v>
      </c>
    </row>
    <row r="81" spans="1:2">
      <c r="A81" s="1" t="s">
        <v>241</v>
      </c>
      <c r="B81" s="2" t="s">
        <v>242</v>
      </c>
    </row>
    <row r="82" spans="1:2">
      <c r="A82" s="1" t="s">
        <v>243</v>
      </c>
      <c r="B82" s="2" t="s">
        <v>244</v>
      </c>
    </row>
    <row r="83" spans="1:2">
      <c r="A83" s="1" t="s">
        <v>245</v>
      </c>
      <c r="B83" s="2" t="s">
        <v>246</v>
      </c>
    </row>
    <row r="84" spans="1:2">
      <c r="A84" s="1" t="s">
        <v>247</v>
      </c>
      <c r="B84" s="2" t="s">
        <v>248</v>
      </c>
    </row>
    <row r="85" spans="1:2">
      <c r="A85" s="1" t="s">
        <v>249</v>
      </c>
      <c r="B85" s="2" t="s">
        <v>250</v>
      </c>
    </row>
    <row r="86" spans="1:2">
      <c r="A86" s="1" t="s">
        <v>251</v>
      </c>
      <c r="B86" s="2" t="s">
        <v>252</v>
      </c>
    </row>
    <row r="87" spans="1:2">
      <c r="A87" s="1" t="s">
        <v>253</v>
      </c>
      <c r="B87" s="2" t="s">
        <v>254</v>
      </c>
    </row>
    <row r="88" spans="1:2">
      <c r="A88" s="1" t="s">
        <v>255</v>
      </c>
      <c r="B88" s="2" t="s">
        <v>256</v>
      </c>
    </row>
    <row r="89" spans="1:2">
      <c r="A89" s="1" t="s">
        <v>257</v>
      </c>
      <c r="B89" s="2" t="s">
        <v>258</v>
      </c>
    </row>
    <row r="90" spans="1:2">
      <c r="A90" s="1" t="s">
        <v>259</v>
      </c>
      <c r="B90" s="2" t="s">
        <v>260</v>
      </c>
    </row>
    <row r="91" spans="1:2">
      <c r="A91" s="1" t="s">
        <v>261</v>
      </c>
      <c r="B91" s="2" t="s">
        <v>262</v>
      </c>
    </row>
    <row r="92" spans="1:2">
      <c r="A92" s="1" t="s">
        <v>263</v>
      </c>
      <c r="B92" s="2" t="s">
        <v>264</v>
      </c>
    </row>
    <row r="93" spans="1:2">
      <c r="A93" s="1" t="s">
        <v>265</v>
      </c>
      <c r="B93" s="2" t="s">
        <v>266</v>
      </c>
    </row>
    <row r="94" spans="1:2">
      <c r="A94" s="1" t="s">
        <v>267</v>
      </c>
      <c r="B94" s="2" t="s">
        <v>268</v>
      </c>
    </row>
    <row r="95" spans="1:2">
      <c r="A95" s="1" t="s">
        <v>269</v>
      </c>
      <c r="B95" s="2" t="s">
        <v>270</v>
      </c>
    </row>
    <row r="96" spans="1:2">
      <c r="A96" s="1" t="s">
        <v>271</v>
      </c>
      <c r="B96" s="2" t="s">
        <v>272</v>
      </c>
    </row>
    <row r="97" spans="1:2">
      <c r="A97" s="1" t="s">
        <v>273</v>
      </c>
      <c r="B97" s="2" t="s">
        <v>274</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99"/>
    <pageSetUpPr fitToPage="1"/>
  </sheetPr>
  <dimension ref="B2:P50"/>
  <sheetViews>
    <sheetView workbookViewId="0"/>
  </sheetViews>
  <sheetFormatPr baseColWidth="10" defaultColWidth="8.83203125" defaultRowHeight="13" x14ac:dyDescent="0"/>
  <cols>
    <col min="1" max="1" width="8.6640625" style="18" customWidth="1"/>
    <col min="2" max="2" width="8.83203125" style="18" customWidth="1"/>
    <col min="3" max="3" width="23.6640625" style="18" customWidth="1"/>
    <col min="4" max="4" width="13.5" style="18" customWidth="1"/>
    <col min="5" max="5" width="17.1640625" style="18" customWidth="1"/>
    <col min="6" max="6" width="11.1640625" style="18" customWidth="1"/>
    <col min="7" max="7" width="12.5" style="18" customWidth="1"/>
    <col min="8" max="8" width="13.83203125" style="18" customWidth="1"/>
    <col min="9" max="10" width="14.83203125" style="18" customWidth="1"/>
    <col min="11" max="11" width="13.6640625" style="18" customWidth="1"/>
    <col min="12" max="12" width="12.33203125" style="18" customWidth="1"/>
    <col min="13" max="13" width="8.83203125" style="18"/>
    <col min="14" max="14" width="9.33203125" style="18" customWidth="1"/>
    <col min="15" max="16384" width="8.83203125" style="18"/>
  </cols>
  <sheetData>
    <row r="2" spans="2:16" ht="20">
      <c r="C2" s="299" t="s">
        <v>12</v>
      </c>
      <c r="D2" s="299"/>
      <c r="E2" s="299"/>
      <c r="F2" s="299"/>
      <c r="G2" s="299"/>
      <c r="H2" s="299"/>
      <c r="I2" s="299"/>
      <c r="J2" s="299"/>
      <c r="K2" s="299"/>
      <c r="L2" s="299"/>
      <c r="M2" s="299"/>
      <c r="N2" s="299"/>
      <c r="O2" s="299"/>
      <c r="P2" s="299"/>
    </row>
    <row r="3" spans="2:16" ht="15" customHeight="1">
      <c r="C3" s="298" t="s">
        <v>358</v>
      </c>
      <c r="D3" s="298"/>
      <c r="E3" s="298"/>
      <c r="F3" s="298"/>
      <c r="G3" s="298"/>
      <c r="H3" s="298"/>
      <c r="I3" s="298"/>
      <c r="J3" s="298"/>
      <c r="K3" s="298"/>
      <c r="L3" s="298"/>
      <c r="M3" s="298"/>
      <c r="N3" s="298"/>
      <c r="O3" s="298"/>
      <c r="P3" s="298"/>
    </row>
    <row r="4" spans="2:16" ht="18.75" customHeight="1">
      <c r="C4" s="298"/>
      <c r="D4" s="298"/>
      <c r="E4" s="298"/>
      <c r="F4" s="298"/>
      <c r="G4" s="298"/>
      <c r="H4" s="298"/>
      <c r="I4" s="298"/>
      <c r="J4" s="298"/>
      <c r="K4" s="298"/>
      <c r="L4" s="298"/>
      <c r="M4" s="298"/>
      <c r="N4" s="298"/>
      <c r="O4" s="298"/>
      <c r="P4" s="298"/>
    </row>
    <row r="5" spans="2:16" ht="18.75" customHeight="1">
      <c r="C5" s="298"/>
      <c r="D5" s="298"/>
      <c r="E5" s="298"/>
      <c r="F5" s="298"/>
      <c r="G5" s="298"/>
      <c r="H5" s="298"/>
      <c r="I5" s="298"/>
      <c r="J5" s="298"/>
      <c r="K5" s="298"/>
      <c r="L5" s="298"/>
      <c r="M5" s="298"/>
      <c r="N5" s="298"/>
      <c r="O5" s="298"/>
      <c r="P5" s="298"/>
    </row>
    <row r="6" spans="2:16" ht="14" customHeight="1">
      <c r="C6" s="298"/>
      <c r="D6" s="298"/>
      <c r="E6" s="298"/>
      <c r="F6" s="298"/>
      <c r="G6" s="298"/>
      <c r="H6" s="298"/>
      <c r="I6" s="298"/>
      <c r="J6" s="298"/>
      <c r="K6" s="298"/>
      <c r="L6" s="298"/>
      <c r="M6" s="298"/>
      <c r="N6" s="298"/>
      <c r="O6" s="298"/>
      <c r="P6" s="298"/>
    </row>
    <row r="7" spans="2:16" ht="18" thickBot="1">
      <c r="C7" s="19"/>
      <c r="D7" s="19"/>
      <c r="E7" s="19"/>
      <c r="F7" s="19"/>
      <c r="G7" s="19"/>
      <c r="H7" s="19"/>
      <c r="I7" s="19"/>
      <c r="J7" s="19"/>
      <c r="K7" s="19"/>
      <c r="L7" s="19"/>
      <c r="M7" s="19"/>
      <c r="N7" s="19"/>
      <c r="O7" s="19"/>
      <c r="P7" s="19"/>
    </row>
    <row r="8" spans="2:16" ht="19" thickBot="1">
      <c r="C8" s="295" t="s">
        <v>347</v>
      </c>
      <c r="D8" s="296"/>
      <c r="E8" s="296"/>
      <c r="F8" s="297"/>
      <c r="G8" s="19"/>
      <c r="H8" s="19"/>
      <c r="I8" s="19"/>
      <c r="J8" s="19"/>
      <c r="K8" s="19"/>
      <c r="L8" s="19"/>
      <c r="M8" s="19"/>
      <c r="N8" s="19"/>
      <c r="O8" s="19"/>
      <c r="P8" s="19"/>
    </row>
    <row r="9" spans="2:16" ht="17">
      <c r="C9" s="19"/>
      <c r="D9" s="19"/>
      <c r="E9" s="19"/>
      <c r="F9" s="19"/>
      <c r="G9" s="19"/>
      <c r="H9" s="19"/>
      <c r="I9" s="19"/>
      <c r="J9" s="19"/>
      <c r="K9" s="19"/>
      <c r="L9" s="19"/>
      <c r="M9" s="19"/>
      <c r="N9" s="19"/>
      <c r="O9" s="19"/>
      <c r="P9" s="19"/>
    </row>
    <row r="10" spans="2:16" ht="16" thickBot="1">
      <c r="G10" s="20" t="s">
        <v>345</v>
      </c>
    </row>
    <row r="11" spans="2:16" ht="36.75" customHeight="1" thickBot="1">
      <c r="C11" s="21" t="s">
        <v>0</v>
      </c>
      <c r="D11" s="22" t="s">
        <v>1</v>
      </c>
      <c r="E11" s="22" t="s">
        <v>2</v>
      </c>
      <c r="F11" s="22" t="s">
        <v>307</v>
      </c>
      <c r="G11" s="22" t="s">
        <v>17</v>
      </c>
      <c r="H11" s="23" t="s">
        <v>3</v>
      </c>
      <c r="I11" s="24" t="s">
        <v>4</v>
      </c>
      <c r="J11" s="25" t="s">
        <v>308</v>
      </c>
      <c r="K11" s="26" t="s">
        <v>339</v>
      </c>
      <c r="L11" s="27"/>
    </row>
    <row r="12" spans="2:16" ht="15">
      <c r="B12" s="18">
        <v>1</v>
      </c>
      <c r="C12" s="28" t="s">
        <v>83</v>
      </c>
      <c r="D12" s="29" t="s">
        <v>325</v>
      </c>
      <c r="E12" s="30">
        <v>1</v>
      </c>
      <c r="F12" s="30">
        <v>20</v>
      </c>
      <c r="G12" s="31">
        <f>E12*F12</f>
        <v>20</v>
      </c>
      <c r="H12" s="32">
        <f t="shared" ref="H12:H50" si="0">500/E12</f>
        <v>500</v>
      </c>
      <c r="I12" s="32">
        <f t="shared" ref="I12" si="1">50-H12</f>
        <v>-450</v>
      </c>
      <c r="J12" s="31">
        <f t="shared" ref="J12:J50" si="2">50*E12</f>
        <v>50</v>
      </c>
      <c r="K12" s="33">
        <f>50-F12</f>
        <v>30</v>
      </c>
      <c r="L12" s="34"/>
    </row>
    <row r="13" spans="2:16" ht="15">
      <c r="B13" s="18">
        <v>2</v>
      </c>
      <c r="C13" s="35" t="s">
        <v>85</v>
      </c>
      <c r="D13" s="36" t="s">
        <v>326</v>
      </c>
      <c r="E13" s="37">
        <v>10</v>
      </c>
      <c r="F13" s="37">
        <v>20</v>
      </c>
      <c r="G13" s="38">
        <f>E13*F13</f>
        <v>200</v>
      </c>
      <c r="H13" s="39">
        <f t="shared" si="0"/>
        <v>50</v>
      </c>
      <c r="I13" s="39">
        <f>50-H13</f>
        <v>0</v>
      </c>
      <c r="J13" s="38">
        <f t="shared" si="2"/>
        <v>500</v>
      </c>
      <c r="K13" s="40">
        <f>50-F13</f>
        <v>30</v>
      </c>
      <c r="L13" s="34"/>
    </row>
    <row r="14" spans="2:16" ht="15">
      <c r="B14" s="18">
        <v>3</v>
      </c>
      <c r="C14" s="35" t="s">
        <v>87</v>
      </c>
      <c r="D14" s="36" t="s">
        <v>327</v>
      </c>
      <c r="E14" s="37">
        <v>100</v>
      </c>
      <c r="F14" s="37">
        <v>20</v>
      </c>
      <c r="G14" s="38">
        <f t="shared" ref="G14:G23" si="3">E14*F14</f>
        <v>2000</v>
      </c>
      <c r="H14" s="39">
        <f t="shared" si="0"/>
        <v>5</v>
      </c>
      <c r="I14" s="39">
        <f t="shared" ref="I14:I22" si="4">50-H14</f>
        <v>45</v>
      </c>
      <c r="J14" s="38">
        <f t="shared" si="2"/>
        <v>5000</v>
      </c>
      <c r="K14" s="40">
        <f t="shared" ref="K14:K24" si="5">50-F14</f>
        <v>30</v>
      </c>
      <c r="L14" s="34"/>
    </row>
    <row r="15" spans="2:16" ht="15">
      <c r="B15" s="18">
        <v>4</v>
      </c>
      <c r="C15" s="35" t="s">
        <v>89</v>
      </c>
      <c r="D15" s="36" t="s">
        <v>328</v>
      </c>
      <c r="E15" s="37">
        <v>1000</v>
      </c>
      <c r="F15" s="37">
        <v>20</v>
      </c>
      <c r="G15" s="38">
        <f t="shared" si="3"/>
        <v>20000</v>
      </c>
      <c r="H15" s="39">
        <f t="shared" si="0"/>
        <v>0.5</v>
      </c>
      <c r="I15" s="39">
        <f t="shared" si="4"/>
        <v>49.5</v>
      </c>
      <c r="J15" s="38">
        <f t="shared" si="2"/>
        <v>50000</v>
      </c>
      <c r="K15" s="40">
        <f t="shared" si="5"/>
        <v>30</v>
      </c>
      <c r="L15" s="34"/>
    </row>
    <row r="16" spans="2:16" ht="16" thickBot="1">
      <c r="B16" s="18">
        <v>5</v>
      </c>
      <c r="C16" s="35" t="s">
        <v>91</v>
      </c>
      <c r="D16" s="36" t="s">
        <v>329</v>
      </c>
      <c r="E16" s="41">
        <v>10000</v>
      </c>
      <c r="F16" s="41">
        <v>20</v>
      </c>
      <c r="G16" s="38">
        <f t="shared" si="3"/>
        <v>200000</v>
      </c>
      <c r="H16" s="39">
        <f t="shared" si="0"/>
        <v>0.05</v>
      </c>
      <c r="I16" s="39">
        <f t="shared" si="4"/>
        <v>49.95</v>
      </c>
      <c r="J16" s="38">
        <f t="shared" si="2"/>
        <v>500000</v>
      </c>
      <c r="K16" s="40">
        <f t="shared" si="5"/>
        <v>30</v>
      </c>
      <c r="L16" s="34"/>
    </row>
    <row r="17" spans="2:12" ht="16" thickBot="1">
      <c r="B17" s="18">
        <v>6</v>
      </c>
      <c r="C17" s="35"/>
      <c r="D17" s="36" t="s">
        <v>330</v>
      </c>
      <c r="E17" s="41">
        <v>0</v>
      </c>
      <c r="F17" s="41">
        <v>20</v>
      </c>
      <c r="G17" s="38">
        <f t="shared" si="3"/>
        <v>0</v>
      </c>
      <c r="H17" s="39" t="e">
        <f t="shared" si="0"/>
        <v>#DIV/0!</v>
      </c>
      <c r="I17" s="39" t="e">
        <f t="shared" si="4"/>
        <v>#DIV/0!</v>
      </c>
      <c r="J17" s="38">
        <f t="shared" si="2"/>
        <v>0</v>
      </c>
      <c r="K17" s="40">
        <f t="shared" si="5"/>
        <v>30</v>
      </c>
      <c r="L17" s="42" t="s">
        <v>342</v>
      </c>
    </row>
    <row r="18" spans="2:12" ht="15">
      <c r="B18" s="18">
        <v>7</v>
      </c>
      <c r="C18" s="35"/>
      <c r="D18" s="36" t="s">
        <v>331</v>
      </c>
      <c r="E18" s="41">
        <v>0</v>
      </c>
      <c r="F18" s="41">
        <v>20</v>
      </c>
      <c r="G18" s="38">
        <f t="shared" si="3"/>
        <v>0</v>
      </c>
      <c r="H18" s="39" t="e">
        <f t="shared" si="0"/>
        <v>#DIV/0!</v>
      </c>
      <c r="I18" s="39" t="e">
        <f t="shared" si="4"/>
        <v>#DIV/0!</v>
      </c>
      <c r="J18" s="38">
        <f t="shared" si="2"/>
        <v>0</v>
      </c>
      <c r="K18" s="40">
        <f t="shared" si="5"/>
        <v>30</v>
      </c>
      <c r="L18" s="34"/>
    </row>
    <row r="19" spans="2:12" ht="15">
      <c r="B19" s="18">
        <v>8</v>
      </c>
      <c r="C19" s="35"/>
      <c r="D19" s="36" t="s">
        <v>332</v>
      </c>
      <c r="E19" s="41">
        <v>0</v>
      </c>
      <c r="F19" s="41">
        <v>20</v>
      </c>
      <c r="G19" s="38">
        <f t="shared" si="3"/>
        <v>0</v>
      </c>
      <c r="H19" s="39" t="e">
        <f t="shared" si="0"/>
        <v>#DIV/0!</v>
      </c>
      <c r="I19" s="39" t="e">
        <f t="shared" si="4"/>
        <v>#DIV/0!</v>
      </c>
      <c r="J19" s="38">
        <f t="shared" si="2"/>
        <v>0</v>
      </c>
      <c r="K19" s="40">
        <f t="shared" si="5"/>
        <v>30</v>
      </c>
      <c r="L19" s="34"/>
    </row>
    <row r="20" spans="2:12" ht="15">
      <c r="B20" s="18">
        <v>9</v>
      </c>
      <c r="C20" s="35"/>
      <c r="D20" s="36" t="s">
        <v>333</v>
      </c>
      <c r="E20" s="41">
        <v>0</v>
      </c>
      <c r="F20" s="41">
        <v>20</v>
      </c>
      <c r="G20" s="38">
        <f t="shared" si="3"/>
        <v>0</v>
      </c>
      <c r="H20" s="39" t="e">
        <f t="shared" si="0"/>
        <v>#DIV/0!</v>
      </c>
      <c r="I20" s="39" t="e">
        <f t="shared" si="4"/>
        <v>#DIV/0!</v>
      </c>
      <c r="J20" s="38">
        <f t="shared" si="2"/>
        <v>0</v>
      </c>
      <c r="K20" s="40">
        <f t="shared" si="5"/>
        <v>30</v>
      </c>
      <c r="L20" s="34"/>
    </row>
    <row r="21" spans="2:12" ht="15">
      <c r="B21" s="18">
        <v>10</v>
      </c>
      <c r="C21" s="35"/>
      <c r="D21" s="36" t="s">
        <v>334</v>
      </c>
      <c r="E21" s="41">
        <v>0</v>
      </c>
      <c r="F21" s="41">
        <v>20</v>
      </c>
      <c r="G21" s="38">
        <f t="shared" si="3"/>
        <v>0</v>
      </c>
      <c r="H21" s="39" t="e">
        <f t="shared" si="0"/>
        <v>#DIV/0!</v>
      </c>
      <c r="I21" s="39" t="e">
        <f t="shared" si="4"/>
        <v>#DIV/0!</v>
      </c>
      <c r="J21" s="38">
        <f t="shared" si="2"/>
        <v>0</v>
      </c>
      <c r="K21" s="40">
        <f t="shared" si="5"/>
        <v>30</v>
      </c>
      <c r="L21" s="34"/>
    </row>
    <row r="22" spans="2:12" ht="15">
      <c r="B22" s="18">
        <v>11</v>
      </c>
      <c r="C22" s="35"/>
      <c r="D22" s="36" t="s">
        <v>335</v>
      </c>
      <c r="E22" s="41">
        <v>0</v>
      </c>
      <c r="F22" s="41">
        <v>20</v>
      </c>
      <c r="G22" s="38">
        <f t="shared" si="3"/>
        <v>0</v>
      </c>
      <c r="H22" s="39" t="e">
        <f t="shared" si="0"/>
        <v>#DIV/0!</v>
      </c>
      <c r="I22" s="39" t="e">
        <f t="shared" si="4"/>
        <v>#DIV/0!</v>
      </c>
      <c r="J22" s="38">
        <f t="shared" si="2"/>
        <v>0</v>
      </c>
      <c r="K22" s="40">
        <f t="shared" si="5"/>
        <v>30</v>
      </c>
      <c r="L22" s="34"/>
    </row>
    <row r="23" spans="2:12" ht="15">
      <c r="B23" s="18">
        <v>12</v>
      </c>
      <c r="C23" s="35"/>
      <c r="D23" s="36" t="s">
        <v>336</v>
      </c>
      <c r="E23" s="37">
        <v>0</v>
      </c>
      <c r="F23" s="37">
        <v>20</v>
      </c>
      <c r="G23" s="38">
        <f t="shared" si="3"/>
        <v>0</v>
      </c>
      <c r="H23" s="39" t="e">
        <f t="shared" si="0"/>
        <v>#DIV/0!</v>
      </c>
      <c r="I23" s="39" t="e">
        <f>50-H23</f>
        <v>#DIV/0!</v>
      </c>
      <c r="J23" s="38">
        <f t="shared" si="2"/>
        <v>0</v>
      </c>
      <c r="K23" s="40">
        <f t="shared" si="5"/>
        <v>30</v>
      </c>
      <c r="L23" s="34"/>
    </row>
    <row r="24" spans="2:12" ht="16" thickBot="1">
      <c r="B24" s="18">
        <v>13</v>
      </c>
      <c r="C24" s="43"/>
      <c r="D24" s="44" t="s">
        <v>337</v>
      </c>
      <c r="E24" s="45">
        <v>0</v>
      </c>
      <c r="F24" s="45">
        <v>20</v>
      </c>
      <c r="G24" s="46">
        <f>E24*F24</f>
        <v>0</v>
      </c>
      <c r="H24" s="47" t="e">
        <f t="shared" si="0"/>
        <v>#DIV/0!</v>
      </c>
      <c r="I24" s="47" t="e">
        <f>50-H24</f>
        <v>#DIV/0!</v>
      </c>
      <c r="J24" s="46">
        <f t="shared" si="2"/>
        <v>0</v>
      </c>
      <c r="K24" s="48">
        <f t="shared" si="5"/>
        <v>30</v>
      </c>
      <c r="L24" s="49"/>
    </row>
    <row r="25" spans="2:12" ht="15">
      <c r="B25" s="18">
        <v>14</v>
      </c>
      <c r="C25" s="28"/>
      <c r="D25" s="29" t="s">
        <v>325</v>
      </c>
      <c r="E25" s="30">
        <v>0</v>
      </c>
      <c r="F25" s="30">
        <v>20</v>
      </c>
      <c r="G25" s="31">
        <f>E25*F25</f>
        <v>0</v>
      </c>
      <c r="H25" s="32" t="e">
        <f t="shared" si="0"/>
        <v>#DIV/0!</v>
      </c>
      <c r="I25" s="32" t="e">
        <f t="shared" ref="I25" si="6">50-H25</f>
        <v>#DIV/0!</v>
      </c>
      <c r="J25" s="31">
        <f t="shared" si="2"/>
        <v>0</v>
      </c>
      <c r="K25" s="33">
        <f>50-F25</f>
        <v>30</v>
      </c>
      <c r="L25" s="27"/>
    </row>
    <row r="26" spans="2:12" ht="15">
      <c r="B26" s="18">
        <v>15</v>
      </c>
      <c r="C26" s="35"/>
      <c r="D26" s="36" t="s">
        <v>326</v>
      </c>
      <c r="E26" s="37">
        <v>0</v>
      </c>
      <c r="F26" s="37">
        <v>20</v>
      </c>
      <c r="G26" s="38">
        <f>E26*F26</f>
        <v>0</v>
      </c>
      <c r="H26" s="39" t="e">
        <f t="shared" si="0"/>
        <v>#DIV/0!</v>
      </c>
      <c r="I26" s="39" t="e">
        <f>50-H26</f>
        <v>#DIV/0!</v>
      </c>
      <c r="J26" s="38">
        <f t="shared" si="2"/>
        <v>0</v>
      </c>
      <c r="K26" s="40">
        <f>50-F26</f>
        <v>30</v>
      </c>
      <c r="L26" s="34"/>
    </row>
    <row r="27" spans="2:12" ht="15">
      <c r="B27" s="18">
        <v>16</v>
      </c>
      <c r="C27" s="35"/>
      <c r="D27" s="36" t="s">
        <v>327</v>
      </c>
      <c r="E27" s="37">
        <v>0</v>
      </c>
      <c r="F27" s="37">
        <v>20</v>
      </c>
      <c r="G27" s="38">
        <f t="shared" ref="G27:G36" si="7">E27*F27</f>
        <v>0</v>
      </c>
      <c r="H27" s="39" t="e">
        <f t="shared" si="0"/>
        <v>#DIV/0!</v>
      </c>
      <c r="I27" s="39" t="e">
        <f t="shared" ref="I27:I35" si="8">50-H27</f>
        <v>#DIV/0!</v>
      </c>
      <c r="J27" s="38">
        <f t="shared" si="2"/>
        <v>0</v>
      </c>
      <c r="K27" s="40">
        <f t="shared" ref="K27:K37" si="9">50-F27</f>
        <v>30</v>
      </c>
      <c r="L27" s="34"/>
    </row>
    <row r="28" spans="2:12" ht="15">
      <c r="B28" s="18">
        <v>17</v>
      </c>
      <c r="C28" s="35"/>
      <c r="D28" s="36" t="s">
        <v>328</v>
      </c>
      <c r="E28" s="37">
        <v>0</v>
      </c>
      <c r="F28" s="37">
        <v>20</v>
      </c>
      <c r="G28" s="38">
        <f t="shared" si="7"/>
        <v>0</v>
      </c>
      <c r="H28" s="39" t="e">
        <f t="shared" si="0"/>
        <v>#DIV/0!</v>
      </c>
      <c r="I28" s="39" t="e">
        <f t="shared" si="8"/>
        <v>#DIV/0!</v>
      </c>
      <c r="J28" s="38">
        <f t="shared" si="2"/>
        <v>0</v>
      </c>
      <c r="K28" s="40">
        <f t="shared" si="9"/>
        <v>30</v>
      </c>
      <c r="L28" s="34"/>
    </row>
    <row r="29" spans="2:12" ht="15">
      <c r="B29" s="18">
        <v>18</v>
      </c>
      <c r="C29" s="35"/>
      <c r="D29" s="36" t="s">
        <v>329</v>
      </c>
      <c r="E29" s="41">
        <v>0</v>
      </c>
      <c r="F29" s="41">
        <v>20</v>
      </c>
      <c r="G29" s="38">
        <f t="shared" si="7"/>
        <v>0</v>
      </c>
      <c r="H29" s="39" t="e">
        <f t="shared" si="0"/>
        <v>#DIV/0!</v>
      </c>
      <c r="I29" s="39" t="e">
        <f t="shared" si="8"/>
        <v>#DIV/0!</v>
      </c>
      <c r="J29" s="38">
        <f t="shared" si="2"/>
        <v>0</v>
      </c>
      <c r="K29" s="40">
        <f t="shared" si="9"/>
        <v>30</v>
      </c>
      <c r="L29" s="34"/>
    </row>
    <row r="30" spans="2:12" ht="16" thickBot="1">
      <c r="B30" s="18">
        <v>19</v>
      </c>
      <c r="C30" s="35"/>
      <c r="D30" s="36" t="s">
        <v>330</v>
      </c>
      <c r="E30" s="41">
        <v>0</v>
      </c>
      <c r="F30" s="41">
        <v>20</v>
      </c>
      <c r="G30" s="38">
        <f t="shared" si="7"/>
        <v>0</v>
      </c>
      <c r="H30" s="39" t="e">
        <f t="shared" si="0"/>
        <v>#DIV/0!</v>
      </c>
      <c r="I30" s="39" t="e">
        <f t="shared" si="8"/>
        <v>#DIV/0!</v>
      </c>
      <c r="J30" s="38">
        <f t="shared" si="2"/>
        <v>0</v>
      </c>
      <c r="K30" s="40">
        <f t="shared" si="9"/>
        <v>30</v>
      </c>
      <c r="L30" s="34"/>
    </row>
    <row r="31" spans="2:12" ht="16" thickBot="1">
      <c r="B31" s="18">
        <v>20</v>
      </c>
      <c r="C31" s="35"/>
      <c r="D31" s="36" t="s">
        <v>331</v>
      </c>
      <c r="E31" s="41">
        <v>0</v>
      </c>
      <c r="F31" s="41">
        <v>20</v>
      </c>
      <c r="G31" s="38">
        <f t="shared" si="7"/>
        <v>0</v>
      </c>
      <c r="H31" s="39" t="e">
        <f t="shared" si="0"/>
        <v>#DIV/0!</v>
      </c>
      <c r="I31" s="39" t="e">
        <f t="shared" si="8"/>
        <v>#DIV/0!</v>
      </c>
      <c r="J31" s="38">
        <f t="shared" si="2"/>
        <v>0</v>
      </c>
      <c r="K31" s="40">
        <f t="shared" si="9"/>
        <v>30</v>
      </c>
      <c r="L31" s="42" t="s">
        <v>343</v>
      </c>
    </row>
    <row r="32" spans="2:12" ht="15">
      <c r="B32" s="18">
        <v>21</v>
      </c>
      <c r="C32" s="35"/>
      <c r="D32" s="36" t="s">
        <v>332</v>
      </c>
      <c r="E32" s="41">
        <v>0</v>
      </c>
      <c r="F32" s="41">
        <v>20</v>
      </c>
      <c r="G32" s="38">
        <f t="shared" si="7"/>
        <v>0</v>
      </c>
      <c r="H32" s="39" t="e">
        <f t="shared" si="0"/>
        <v>#DIV/0!</v>
      </c>
      <c r="I32" s="39" t="e">
        <f t="shared" si="8"/>
        <v>#DIV/0!</v>
      </c>
      <c r="J32" s="38">
        <f t="shared" si="2"/>
        <v>0</v>
      </c>
      <c r="K32" s="40">
        <f t="shared" si="9"/>
        <v>30</v>
      </c>
      <c r="L32" s="50"/>
    </row>
    <row r="33" spans="2:12" ht="15">
      <c r="B33" s="18">
        <v>22</v>
      </c>
      <c r="C33" s="35"/>
      <c r="D33" s="36" t="s">
        <v>333</v>
      </c>
      <c r="E33" s="41">
        <v>0</v>
      </c>
      <c r="F33" s="41">
        <v>20</v>
      </c>
      <c r="G33" s="38">
        <f t="shared" si="7"/>
        <v>0</v>
      </c>
      <c r="H33" s="39" t="e">
        <f t="shared" si="0"/>
        <v>#DIV/0!</v>
      </c>
      <c r="I33" s="39" t="e">
        <f t="shared" si="8"/>
        <v>#DIV/0!</v>
      </c>
      <c r="J33" s="38">
        <f t="shared" si="2"/>
        <v>0</v>
      </c>
      <c r="K33" s="40">
        <f t="shared" si="9"/>
        <v>30</v>
      </c>
      <c r="L33" s="51"/>
    </row>
    <row r="34" spans="2:12" ht="15">
      <c r="B34" s="18">
        <v>23</v>
      </c>
      <c r="C34" s="35"/>
      <c r="D34" s="36" t="s">
        <v>334</v>
      </c>
      <c r="E34" s="41">
        <v>0</v>
      </c>
      <c r="F34" s="41">
        <v>20</v>
      </c>
      <c r="G34" s="38">
        <f t="shared" si="7"/>
        <v>0</v>
      </c>
      <c r="H34" s="39" t="e">
        <f t="shared" si="0"/>
        <v>#DIV/0!</v>
      </c>
      <c r="I34" s="39" t="e">
        <f t="shared" si="8"/>
        <v>#DIV/0!</v>
      </c>
      <c r="J34" s="38">
        <f t="shared" si="2"/>
        <v>0</v>
      </c>
      <c r="K34" s="40">
        <f t="shared" si="9"/>
        <v>30</v>
      </c>
      <c r="L34" s="51"/>
    </row>
    <row r="35" spans="2:12" ht="15">
      <c r="B35" s="18">
        <v>24</v>
      </c>
      <c r="C35" s="35"/>
      <c r="D35" s="36" t="s">
        <v>335</v>
      </c>
      <c r="E35" s="41">
        <v>0</v>
      </c>
      <c r="F35" s="41">
        <v>20</v>
      </c>
      <c r="G35" s="38">
        <f t="shared" si="7"/>
        <v>0</v>
      </c>
      <c r="H35" s="39" t="e">
        <f t="shared" si="0"/>
        <v>#DIV/0!</v>
      </c>
      <c r="I35" s="39" t="e">
        <f t="shared" si="8"/>
        <v>#DIV/0!</v>
      </c>
      <c r="J35" s="38">
        <f t="shared" si="2"/>
        <v>0</v>
      </c>
      <c r="K35" s="40">
        <f t="shared" si="9"/>
        <v>30</v>
      </c>
      <c r="L35" s="51"/>
    </row>
    <row r="36" spans="2:12" ht="15">
      <c r="B36" s="18">
        <v>25</v>
      </c>
      <c r="C36" s="35"/>
      <c r="D36" s="36" t="s">
        <v>336</v>
      </c>
      <c r="E36" s="37">
        <v>0</v>
      </c>
      <c r="F36" s="37">
        <v>20</v>
      </c>
      <c r="G36" s="38">
        <f t="shared" si="7"/>
        <v>0</v>
      </c>
      <c r="H36" s="39" t="e">
        <f t="shared" si="0"/>
        <v>#DIV/0!</v>
      </c>
      <c r="I36" s="39" t="e">
        <f>50-H36</f>
        <v>#DIV/0!</v>
      </c>
      <c r="J36" s="38">
        <f t="shared" si="2"/>
        <v>0</v>
      </c>
      <c r="K36" s="40">
        <f t="shared" si="9"/>
        <v>30</v>
      </c>
      <c r="L36" s="51"/>
    </row>
    <row r="37" spans="2:12" ht="16" thickBot="1">
      <c r="B37" s="18">
        <v>26</v>
      </c>
      <c r="C37" s="43"/>
      <c r="D37" s="44" t="s">
        <v>337</v>
      </c>
      <c r="E37" s="45">
        <v>0</v>
      </c>
      <c r="F37" s="45">
        <v>20</v>
      </c>
      <c r="G37" s="46">
        <f>E37*F37</f>
        <v>0</v>
      </c>
      <c r="H37" s="47" t="e">
        <f t="shared" si="0"/>
        <v>#DIV/0!</v>
      </c>
      <c r="I37" s="47" t="e">
        <f>50-H37</f>
        <v>#DIV/0!</v>
      </c>
      <c r="J37" s="46">
        <f t="shared" si="2"/>
        <v>0</v>
      </c>
      <c r="K37" s="48">
        <f t="shared" si="9"/>
        <v>30</v>
      </c>
      <c r="L37" s="51"/>
    </row>
    <row r="38" spans="2:12" ht="15">
      <c r="B38" s="18">
        <v>27</v>
      </c>
      <c r="C38" s="28"/>
      <c r="D38" s="29" t="s">
        <v>325</v>
      </c>
      <c r="E38" s="30">
        <v>0</v>
      </c>
      <c r="F38" s="30">
        <v>20</v>
      </c>
      <c r="G38" s="31">
        <f>E38*F38</f>
        <v>0</v>
      </c>
      <c r="H38" s="32" t="e">
        <f t="shared" si="0"/>
        <v>#DIV/0!</v>
      </c>
      <c r="I38" s="32" t="e">
        <f t="shared" ref="I38" si="10">50-H38</f>
        <v>#DIV/0!</v>
      </c>
      <c r="J38" s="31">
        <f t="shared" si="2"/>
        <v>0</v>
      </c>
      <c r="K38" s="33">
        <f>50-F38</f>
        <v>30</v>
      </c>
      <c r="L38" s="52"/>
    </row>
    <row r="39" spans="2:12" ht="15">
      <c r="B39" s="18">
        <v>28</v>
      </c>
      <c r="C39" s="35"/>
      <c r="D39" s="36" t="s">
        <v>326</v>
      </c>
      <c r="E39" s="37">
        <v>0</v>
      </c>
      <c r="F39" s="37">
        <v>20</v>
      </c>
      <c r="G39" s="38">
        <f>E39*F39</f>
        <v>0</v>
      </c>
      <c r="H39" s="39" t="e">
        <f t="shared" si="0"/>
        <v>#DIV/0!</v>
      </c>
      <c r="I39" s="39" t="e">
        <f>50-H39</f>
        <v>#DIV/0!</v>
      </c>
      <c r="J39" s="38">
        <f t="shared" si="2"/>
        <v>0</v>
      </c>
      <c r="K39" s="40">
        <f>50-F39</f>
        <v>30</v>
      </c>
      <c r="L39" s="51"/>
    </row>
    <row r="40" spans="2:12" ht="15">
      <c r="B40" s="18">
        <v>29</v>
      </c>
      <c r="C40" s="35"/>
      <c r="D40" s="36" t="s">
        <v>327</v>
      </c>
      <c r="E40" s="37">
        <v>0</v>
      </c>
      <c r="F40" s="37">
        <v>20</v>
      </c>
      <c r="G40" s="38">
        <f t="shared" ref="G40:G49" si="11">E40*F40</f>
        <v>0</v>
      </c>
      <c r="H40" s="39" t="e">
        <f t="shared" si="0"/>
        <v>#DIV/0!</v>
      </c>
      <c r="I40" s="39" t="e">
        <f t="shared" ref="I40:I48" si="12">50-H40</f>
        <v>#DIV/0!</v>
      </c>
      <c r="J40" s="38">
        <f t="shared" si="2"/>
        <v>0</v>
      </c>
      <c r="K40" s="40">
        <f t="shared" ref="K40:K50" si="13">50-F40</f>
        <v>30</v>
      </c>
      <c r="L40" s="51"/>
    </row>
    <row r="41" spans="2:12" ht="15">
      <c r="B41" s="18">
        <v>30</v>
      </c>
      <c r="C41" s="35"/>
      <c r="D41" s="36" t="s">
        <v>328</v>
      </c>
      <c r="E41" s="37">
        <v>0</v>
      </c>
      <c r="F41" s="37">
        <v>20</v>
      </c>
      <c r="G41" s="38">
        <f t="shared" si="11"/>
        <v>0</v>
      </c>
      <c r="H41" s="39" t="e">
        <f t="shared" si="0"/>
        <v>#DIV/0!</v>
      </c>
      <c r="I41" s="39" t="e">
        <f t="shared" si="12"/>
        <v>#DIV/0!</v>
      </c>
      <c r="J41" s="38">
        <f t="shared" si="2"/>
        <v>0</v>
      </c>
      <c r="K41" s="40">
        <f t="shared" si="13"/>
        <v>30</v>
      </c>
      <c r="L41" s="51"/>
    </row>
    <row r="42" spans="2:12" ht="16" thickBot="1">
      <c r="B42" s="18">
        <v>31</v>
      </c>
      <c r="C42" s="35"/>
      <c r="D42" s="36" t="s">
        <v>329</v>
      </c>
      <c r="E42" s="41">
        <v>0</v>
      </c>
      <c r="F42" s="41">
        <v>20</v>
      </c>
      <c r="G42" s="38">
        <f t="shared" si="11"/>
        <v>0</v>
      </c>
      <c r="H42" s="39" t="e">
        <f t="shared" si="0"/>
        <v>#DIV/0!</v>
      </c>
      <c r="I42" s="39" t="e">
        <f t="shared" si="12"/>
        <v>#DIV/0!</v>
      </c>
      <c r="J42" s="38">
        <f t="shared" si="2"/>
        <v>0</v>
      </c>
      <c r="K42" s="40">
        <f t="shared" si="13"/>
        <v>30</v>
      </c>
      <c r="L42" s="51"/>
    </row>
    <row r="43" spans="2:12" ht="16" thickBot="1">
      <c r="B43" s="18">
        <v>32</v>
      </c>
      <c r="C43" s="35"/>
      <c r="D43" s="36" t="s">
        <v>330</v>
      </c>
      <c r="E43" s="41">
        <v>0</v>
      </c>
      <c r="F43" s="41">
        <v>20</v>
      </c>
      <c r="G43" s="38">
        <f t="shared" si="11"/>
        <v>0</v>
      </c>
      <c r="H43" s="39" t="e">
        <f t="shared" si="0"/>
        <v>#DIV/0!</v>
      </c>
      <c r="I43" s="39" t="e">
        <f t="shared" si="12"/>
        <v>#DIV/0!</v>
      </c>
      <c r="J43" s="38">
        <f t="shared" si="2"/>
        <v>0</v>
      </c>
      <c r="K43" s="40">
        <f t="shared" si="13"/>
        <v>30</v>
      </c>
      <c r="L43" s="42" t="s">
        <v>344</v>
      </c>
    </row>
    <row r="44" spans="2:12" ht="15">
      <c r="B44" s="18">
        <v>33</v>
      </c>
      <c r="C44" s="35"/>
      <c r="D44" s="36" t="s">
        <v>331</v>
      </c>
      <c r="E44" s="41">
        <v>0</v>
      </c>
      <c r="F44" s="41">
        <v>20</v>
      </c>
      <c r="G44" s="38">
        <f t="shared" si="11"/>
        <v>0</v>
      </c>
      <c r="H44" s="39" t="e">
        <f t="shared" si="0"/>
        <v>#DIV/0!</v>
      </c>
      <c r="I44" s="39" t="e">
        <f t="shared" si="12"/>
        <v>#DIV/0!</v>
      </c>
      <c r="J44" s="38">
        <f t="shared" si="2"/>
        <v>0</v>
      </c>
      <c r="K44" s="40">
        <f t="shared" si="13"/>
        <v>30</v>
      </c>
      <c r="L44" s="51"/>
    </row>
    <row r="45" spans="2:12" ht="15">
      <c r="B45" s="18">
        <v>34</v>
      </c>
      <c r="C45" s="35"/>
      <c r="D45" s="36" t="s">
        <v>332</v>
      </c>
      <c r="E45" s="41">
        <v>0</v>
      </c>
      <c r="F45" s="41">
        <v>20</v>
      </c>
      <c r="G45" s="38">
        <f t="shared" si="11"/>
        <v>0</v>
      </c>
      <c r="H45" s="39" t="e">
        <f t="shared" si="0"/>
        <v>#DIV/0!</v>
      </c>
      <c r="I45" s="39" t="e">
        <f t="shared" si="12"/>
        <v>#DIV/0!</v>
      </c>
      <c r="J45" s="38">
        <f t="shared" si="2"/>
        <v>0</v>
      </c>
      <c r="K45" s="40">
        <f t="shared" si="13"/>
        <v>30</v>
      </c>
      <c r="L45" s="51"/>
    </row>
    <row r="46" spans="2:12" ht="15">
      <c r="B46" s="18">
        <v>35</v>
      </c>
      <c r="C46" s="35"/>
      <c r="D46" s="36" t="s">
        <v>333</v>
      </c>
      <c r="E46" s="41">
        <v>0</v>
      </c>
      <c r="F46" s="41">
        <v>20</v>
      </c>
      <c r="G46" s="38">
        <f t="shared" si="11"/>
        <v>0</v>
      </c>
      <c r="H46" s="39" t="e">
        <f t="shared" si="0"/>
        <v>#DIV/0!</v>
      </c>
      <c r="I46" s="39" t="e">
        <f t="shared" si="12"/>
        <v>#DIV/0!</v>
      </c>
      <c r="J46" s="38">
        <f t="shared" si="2"/>
        <v>0</v>
      </c>
      <c r="K46" s="40">
        <f t="shared" si="13"/>
        <v>30</v>
      </c>
      <c r="L46" s="34"/>
    </row>
    <row r="47" spans="2:12" ht="15">
      <c r="B47" s="18">
        <v>36</v>
      </c>
      <c r="C47" s="35"/>
      <c r="D47" s="36" t="s">
        <v>334</v>
      </c>
      <c r="E47" s="41">
        <v>0</v>
      </c>
      <c r="F47" s="41">
        <v>20</v>
      </c>
      <c r="G47" s="38">
        <f t="shared" si="11"/>
        <v>0</v>
      </c>
      <c r="H47" s="39" t="e">
        <f t="shared" si="0"/>
        <v>#DIV/0!</v>
      </c>
      <c r="I47" s="39" t="e">
        <f t="shared" si="12"/>
        <v>#DIV/0!</v>
      </c>
      <c r="J47" s="38">
        <f t="shared" si="2"/>
        <v>0</v>
      </c>
      <c r="K47" s="40">
        <f t="shared" si="13"/>
        <v>30</v>
      </c>
      <c r="L47" s="34"/>
    </row>
    <row r="48" spans="2:12" ht="15">
      <c r="B48" s="18">
        <v>37</v>
      </c>
      <c r="C48" s="35"/>
      <c r="D48" s="36" t="s">
        <v>335</v>
      </c>
      <c r="E48" s="41">
        <v>0</v>
      </c>
      <c r="F48" s="41">
        <v>20</v>
      </c>
      <c r="G48" s="38">
        <f t="shared" si="11"/>
        <v>0</v>
      </c>
      <c r="H48" s="39" t="e">
        <f t="shared" si="0"/>
        <v>#DIV/0!</v>
      </c>
      <c r="I48" s="39" t="e">
        <f t="shared" si="12"/>
        <v>#DIV/0!</v>
      </c>
      <c r="J48" s="38">
        <f t="shared" si="2"/>
        <v>0</v>
      </c>
      <c r="K48" s="40">
        <f t="shared" si="13"/>
        <v>30</v>
      </c>
      <c r="L48" s="34"/>
    </row>
    <row r="49" spans="2:12" ht="15">
      <c r="B49" s="18">
        <v>38</v>
      </c>
      <c r="C49" s="35"/>
      <c r="D49" s="36" t="s">
        <v>336</v>
      </c>
      <c r="E49" s="37">
        <v>0</v>
      </c>
      <c r="F49" s="37">
        <v>20</v>
      </c>
      <c r="G49" s="38">
        <f t="shared" si="11"/>
        <v>0</v>
      </c>
      <c r="H49" s="39" t="e">
        <f t="shared" si="0"/>
        <v>#DIV/0!</v>
      </c>
      <c r="I49" s="39" t="e">
        <f>50-H49</f>
        <v>#DIV/0!</v>
      </c>
      <c r="J49" s="38">
        <f t="shared" si="2"/>
        <v>0</v>
      </c>
      <c r="K49" s="40">
        <f t="shared" si="13"/>
        <v>30</v>
      </c>
      <c r="L49" s="34"/>
    </row>
    <row r="50" spans="2:12" ht="16" thickBot="1">
      <c r="B50" s="18">
        <v>39</v>
      </c>
      <c r="C50" s="43"/>
      <c r="D50" s="44" t="s">
        <v>337</v>
      </c>
      <c r="E50" s="45">
        <v>0</v>
      </c>
      <c r="F50" s="45">
        <v>20</v>
      </c>
      <c r="G50" s="46">
        <f>E50*F50</f>
        <v>0</v>
      </c>
      <c r="H50" s="47" t="e">
        <f t="shared" si="0"/>
        <v>#DIV/0!</v>
      </c>
      <c r="I50" s="47" t="e">
        <f>50-H50</f>
        <v>#DIV/0!</v>
      </c>
      <c r="J50" s="46">
        <f t="shared" si="2"/>
        <v>0</v>
      </c>
      <c r="K50" s="48">
        <f t="shared" si="13"/>
        <v>30</v>
      </c>
      <c r="L50" s="49"/>
    </row>
  </sheetData>
  <mergeCells count="3">
    <mergeCell ref="C8:F8"/>
    <mergeCell ref="C3:P6"/>
    <mergeCell ref="C2:P2"/>
  </mergeCells>
  <conditionalFormatting sqref="G12:G24">
    <cfRule type="cellIs" dxfId="8" priority="24" operator="lessThan">
      <formula>100</formula>
    </cfRule>
    <cfRule type="cellIs" dxfId="7" priority="25" operator="between">
      <formula>499.9</formula>
      <formula>100</formula>
    </cfRule>
    <cfRule type="cellIs" dxfId="6" priority="26" operator="greaterThanOrEqual">
      <formula>500</formula>
    </cfRule>
  </conditionalFormatting>
  <conditionalFormatting sqref="G38:G50">
    <cfRule type="cellIs" dxfId="5" priority="1" operator="lessThan">
      <formula>100</formula>
    </cfRule>
    <cfRule type="cellIs" dxfId="4" priority="2" operator="between">
      <formula>499.9</formula>
      <formula>100</formula>
    </cfRule>
    <cfRule type="cellIs" dxfId="3" priority="3" operator="greaterThanOrEqual">
      <formula>500</formula>
    </cfRule>
  </conditionalFormatting>
  <conditionalFormatting sqref="G25:G37">
    <cfRule type="cellIs" dxfId="2" priority="4" operator="lessThan">
      <formula>100</formula>
    </cfRule>
    <cfRule type="cellIs" dxfId="1" priority="5" operator="between">
      <formula>499.9</formula>
      <formula>100</formula>
    </cfRule>
    <cfRule type="cellIs" dxfId="0" priority="6" operator="greaterThanOrEqual">
      <formula>500</formula>
    </cfRule>
  </conditionalFormatting>
  <dataValidations count="1">
    <dataValidation type="list" allowBlank="1" showInputMessage="1" showErrorMessage="1" sqref="C12:C50">
      <formula1>Ion_Xpress™_Barcode_1</formula1>
    </dataValidation>
  </dataValidations>
  <pageMargins left="0.7" right="0.7" top="0.75" bottom="0.75" header="0.3" footer="0.3"/>
  <pageSetup scale="68"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99"/>
  </sheetPr>
  <dimension ref="A2:R76"/>
  <sheetViews>
    <sheetView workbookViewId="0"/>
  </sheetViews>
  <sheetFormatPr baseColWidth="10" defaultColWidth="8.83203125" defaultRowHeight="13" x14ac:dyDescent="0"/>
  <cols>
    <col min="1" max="1" width="8.83203125" style="18"/>
    <col min="2" max="2" width="18.83203125" style="18" customWidth="1"/>
    <col min="3" max="3" width="20.33203125" style="18" customWidth="1"/>
    <col min="4" max="4" width="8.83203125" style="18"/>
    <col min="5" max="5" width="12.1640625" style="18" customWidth="1"/>
    <col min="6" max="6" width="8.83203125" style="18"/>
    <col min="7" max="7" width="18.83203125" style="18" customWidth="1"/>
    <col min="8" max="8" width="8.83203125" style="18"/>
    <col min="9" max="9" width="18.83203125" style="18" customWidth="1"/>
    <col min="10" max="10" width="8.83203125" style="18"/>
    <col min="11" max="11" width="18.83203125" style="18" customWidth="1"/>
    <col min="12" max="12" width="8.83203125" style="18"/>
    <col min="13" max="13" width="18.83203125" style="18" customWidth="1"/>
    <col min="14" max="14" width="8.83203125" style="18"/>
    <col min="15" max="15" width="18.83203125" style="18" customWidth="1"/>
    <col min="16" max="16384" width="8.83203125" style="18"/>
  </cols>
  <sheetData>
    <row r="2" spans="1:18" ht="20">
      <c r="B2" s="302" t="s">
        <v>359</v>
      </c>
      <c r="C2" s="302"/>
      <c r="D2" s="302"/>
      <c r="E2" s="302"/>
      <c r="F2" s="302"/>
      <c r="G2" s="302"/>
      <c r="H2" s="302"/>
      <c r="I2" s="302"/>
      <c r="J2" s="302"/>
      <c r="K2" s="302"/>
      <c r="L2" s="302"/>
      <c r="M2" s="302"/>
      <c r="N2" s="302"/>
      <c r="O2" s="302"/>
      <c r="P2" s="302"/>
      <c r="Q2" s="302"/>
      <c r="R2" s="53"/>
    </row>
    <row r="3" spans="1:18" ht="18" customHeight="1">
      <c r="B3" s="298" t="s">
        <v>352</v>
      </c>
      <c r="C3" s="298"/>
      <c r="D3" s="298"/>
      <c r="E3" s="298"/>
      <c r="F3" s="298"/>
      <c r="G3" s="298"/>
      <c r="H3" s="298"/>
      <c r="I3" s="298"/>
      <c r="J3" s="298"/>
      <c r="K3" s="298"/>
      <c r="L3" s="298"/>
      <c r="M3" s="298"/>
      <c r="N3" s="298"/>
      <c r="O3" s="298"/>
      <c r="P3" s="53"/>
      <c r="Q3" s="53"/>
      <c r="R3" s="53"/>
    </row>
    <row r="4" spans="1:18" ht="18.75" customHeight="1">
      <c r="B4" s="298"/>
      <c r="C4" s="298"/>
      <c r="D4" s="298"/>
      <c r="E4" s="298"/>
      <c r="F4" s="298"/>
      <c r="G4" s="298"/>
      <c r="H4" s="298"/>
      <c r="I4" s="298"/>
      <c r="J4" s="298"/>
      <c r="K4" s="298"/>
      <c r="L4" s="298"/>
      <c r="M4" s="298"/>
      <c r="N4" s="298"/>
      <c r="O4" s="298"/>
      <c r="P4" s="55"/>
      <c r="Q4" s="53"/>
      <c r="R4" s="53"/>
    </row>
    <row r="5" spans="1:18" ht="18.75" customHeight="1">
      <c r="B5" s="298"/>
      <c r="C5" s="298"/>
      <c r="D5" s="298"/>
      <c r="E5" s="298"/>
      <c r="F5" s="298"/>
      <c r="G5" s="298"/>
      <c r="H5" s="298"/>
      <c r="I5" s="298"/>
      <c r="J5" s="298"/>
      <c r="K5" s="298"/>
      <c r="L5" s="298"/>
      <c r="M5" s="298"/>
      <c r="N5" s="298"/>
      <c r="O5" s="298"/>
      <c r="P5" s="55"/>
      <c r="Q5" s="53"/>
      <c r="R5" s="53"/>
    </row>
    <row r="6" spans="1:18" ht="18.75" customHeight="1">
      <c r="B6" s="298"/>
      <c r="C6" s="298"/>
      <c r="D6" s="298"/>
      <c r="E6" s="298"/>
      <c r="F6" s="298"/>
      <c r="G6" s="298"/>
      <c r="H6" s="298"/>
      <c r="I6" s="298"/>
      <c r="J6" s="298"/>
      <c r="K6" s="298"/>
      <c r="L6" s="298"/>
      <c r="M6" s="298"/>
      <c r="N6" s="298"/>
      <c r="O6" s="298"/>
      <c r="P6" s="55"/>
      <c r="Q6" s="53"/>
      <c r="R6" s="53"/>
    </row>
    <row r="7" spans="1:18" ht="18">
      <c r="B7" s="54"/>
      <c r="C7" s="54"/>
      <c r="D7" s="54"/>
      <c r="E7" s="54"/>
      <c r="F7" s="54"/>
      <c r="G7" s="53"/>
      <c r="H7" s="53"/>
      <c r="I7" s="53"/>
      <c r="J7" s="53"/>
      <c r="K7" s="53"/>
      <c r="L7" s="53"/>
      <c r="M7" s="53"/>
      <c r="N7" s="53"/>
      <c r="O7" s="53"/>
      <c r="P7" s="53"/>
      <c r="Q7" s="53"/>
      <c r="R7" s="53"/>
    </row>
    <row r="8" spans="1:18" ht="18">
      <c r="B8" s="54"/>
      <c r="C8" s="54"/>
      <c r="D8" s="54"/>
      <c r="E8" s="54"/>
      <c r="F8" s="54"/>
      <c r="G8" s="53"/>
      <c r="H8" s="53"/>
      <c r="I8" s="53"/>
      <c r="J8" s="53"/>
      <c r="K8" s="53"/>
      <c r="L8" s="53"/>
      <c r="M8" s="53"/>
      <c r="N8" s="53"/>
      <c r="O8" s="53"/>
      <c r="P8" s="53"/>
      <c r="Q8" s="53"/>
      <c r="R8" s="53"/>
    </row>
    <row r="9" spans="1:18" ht="15" thickBot="1">
      <c r="B9" s="312" t="str">
        <f>'Initial Qubit Quantification'!L17</f>
        <v>CHIP X.1</v>
      </c>
      <c r="C9" s="312"/>
      <c r="D9" s="312"/>
      <c r="F9" s="56" t="s">
        <v>348</v>
      </c>
      <c r="G9" s="301"/>
      <c r="H9" s="301"/>
      <c r="I9" s="301"/>
      <c r="J9" s="301"/>
      <c r="L9" s="56" t="s">
        <v>349</v>
      </c>
      <c r="M9" s="301"/>
      <c r="N9" s="301"/>
      <c r="O9" s="301"/>
      <c r="P9" s="301"/>
    </row>
    <row r="10" spans="1:18">
      <c r="B10" s="57"/>
      <c r="C10" s="58"/>
      <c r="D10" s="58"/>
      <c r="E10" s="58"/>
      <c r="F10" s="58"/>
      <c r="G10" s="58"/>
      <c r="H10" s="58"/>
      <c r="I10" s="58"/>
      <c r="J10" s="58"/>
      <c r="K10" s="58"/>
      <c r="L10" s="58"/>
      <c r="M10" s="58"/>
      <c r="N10" s="58"/>
      <c r="O10" s="58"/>
      <c r="P10" s="27"/>
      <c r="Q10" s="27"/>
    </row>
    <row r="11" spans="1:18" ht="30.75" customHeight="1" thickBot="1">
      <c r="A11" s="59"/>
      <c r="B11" s="60" t="s">
        <v>0</v>
      </c>
      <c r="C11" s="61" t="s">
        <v>341</v>
      </c>
      <c r="D11" s="59"/>
      <c r="E11" s="61" t="s">
        <v>351</v>
      </c>
      <c r="F11" s="59"/>
      <c r="G11" s="59"/>
      <c r="H11" s="59"/>
      <c r="I11" s="59"/>
      <c r="J11" s="59"/>
      <c r="K11" s="59"/>
      <c r="L11" s="59"/>
      <c r="M11" s="59"/>
      <c r="N11" s="59"/>
      <c r="O11" s="59"/>
      <c r="P11" s="34"/>
      <c r="Q11" s="34"/>
    </row>
    <row r="12" spans="1:18" ht="15" thickBot="1">
      <c r="A12" s="71">
        <v>1</v>
      </c>
      <c r="B12" s="62" t="s">
        <v>83</v>
      </c>
      <c r="C12" s="63">
        <v>1</v>
      </c>
      <c r="D12" s="59"/>
      <c r="E12" s="64">
        <f>C25/4</f>
        <v>277.75</v>
      </c>
      <c r="F12" s="59"/>
      <c r="G12" s="300" t="s">
        <v>7</v>
      </c>
      <c r="H12" s="300"/>
      <c r="I12" s="300"/>
      <c r="J12" s="300"/>
      <c r="K12" s="300"/>
      <c r="L12" s="300"/>
      <c r="M12" s="300"/>
      <c r="N12" s="300"/>
      <c r="O12" s="300"/>
      <c r="P12" s="313"/>
      <c r="Q12" s="34"/>
    </row>
    <row r="13" spans="1:18" ht="14">
      <c r="A13" s="71">
        <v>2</v>
      </c>
      <c r="B13" s="62" t="s">
        <v>85</v>
      </c>
      <c r="C13" s="63">
        <v>10</v>
      </c>
      <c r="D13" s="59"/>
      <c r="E13" s="59"/>
      <c r="F13" s="59"/>
      <c r="G13" s="303" t="s">
        <v>8</v>
      </c>
      <c r="H13" s="304"/>
      <c r="I13" s="305" t="s">
        <v>9</v>
      </c>
      <c r="J13" s="306"/>
      <c r="K13" s="307" t="s">
        <v>10</v>
      </c>
      <c r="L13" s="307"/>
      <c r="M13" s="308" t="s">
        <v>11</v>
      </c>
      <c r="N13" s="309"/>
      <c r="O13" s="310" t="s">
        <v>340</v>
      </c>
      <c r="P13" s="314"/>
      <c r="Q13" s="34"/>
    </row>
    <row r="14" spans="1:18" ht="14" thickBot="1">
      <c r="A14" s="71">
        <v>3</v>
      </c>
      <c r="B14" s="62" t="s">
        <v>87</v>
      </c>
      <c r="C14" s="63">
        <v>100</v>
      </c>
      <c r="D14" s="59"/>
      <c r="E14" s="59"/>
      <c r="F14" s="59"/>
      <c r="G14" s="65" t="s">
        <v>0</v>
      </c>
      <c r="H14" s="66" t="s">
        <v>350</v>
      </c>
      <c r="I14" s="67" t="s">
        <v>0</v>
      </c>
      <c r="J14" s="67" t="s">
        <v>350</v>
      </c>
      <c r="K14" s="65" t="s">
        <v>0</v>
      </c>
      <c r="L14" s="67" t="s">
        <v>350</v>
      </c>
      <c r="M14" s="65" t="s">
        <v>0</v>
      </c>
      <c r="N14" s="67" t="s">
        <v>350</v>
      </c>
      <c r="O14" s="65" t="s">
        <v>0</v>
      </c>
      <c r="P14" s="78" t="s">
        <v>350</v>
      </c>
      <c r="Q14" s="34"/>
    </row>
    <row r="15" spans="1:18" ht="14" thickTop="1">
      <c r="A15" s="71">
        <v>4</v>
      </c>
      <c r="B15" s="62" t="s">
        <v>89</v>
      </c>
      <c r="C15" s="63">
        <v>1000</v>
      </c>
      <c r="D15" s="59"/>
      <c r="E15" s="59"/>
      <c r="F15" s="59"/>
      <c r="G15" s="68" t="str">
        <f>B12</f>
        <v>Ion Xpress™ Barcode 1</v>
      </c>
      <c r="H15" s="68">
        <f>C12</f>
        <v>1</v>
      </c>
      <c r="I15" s="68"/>
      <c r="J15" s="68"/>
      <c r="K15" s="68"/>
      <c r="L15" s="68"/>
      <c r="M15" s="68"/>
      <c r="N15" s="68"/>
      <c r="O15" s="68"/>
      <c r="P15" s="79"/>
      <c r="Q15" s="34"/>
    </row>
    <row r="16" spans="1:18">
      <c r="A16" s="71">
        <v>5</v>
      </c>
      <c r="B16" s="62"/>
      <c r="C16" s="63"/>
      <c r="D16" s="59"/>
      <c r="E16" s="59"/>
      <c r="F16" s="59"/>
      <c r="G16" s="68" t="str">
        <f t="shared" ref="G16:G18" si="0">B13</f>
        <v>Ion Xpress™ Barcode 2</v>
      </c>
      <c r="H16" s="68">
        <f>C13</f>
        <v>10</v>
      </c>
      <c r="I16" s="68"/>
      <c r="J16" s="68"/>
      <c r="K16" s="68"/>
      <c r="L16" s="68"/>
      <c r="M16" s="68"/>
      <c r="N16" s="68"/>
      <c r="O16" s="68"/>
      <c r="P16" s="79"/>
      <c r="Q16" s="34"/>
    </row>
    <row r="17" spans="1:17">
      <c r="A17" s="71">
        <v>6</v>
      </c>
      <c r="B17" s="62"/>
      <c r="C17" s="63"/>
      <c r="D17" s="59"/>
      <c r="E17" s="59"/>
      <c r="F17" s="59"/>
      <c r="G17" s="68" t="str">
        <f t="shared" si="0"/>
        <v>Ion Xpress™ Barcode 3</v>
      </c>
      <c r="H17" s="68">
        <f>C14</f>
        <v>100</v>
      </c>
      <c r="I17" s="68"/>
      <c r="J17" s="68"/>
      <c r="K17" s="68"/>
      <c r="L17" s="68"/>
      <c r="M17" s="68"/>
      <c r="N17" s="68"/>
      <c r="O17" s="68"/>
      <c r="P17" s="79"/>
      <c r="Q17" s="34"/>
    </row>
    <row r="18" spans="1:17">
      <c r="A18" s="71">
        <v>7</v>
      </c>
      <c r="B18" s="62"/>
      <c r="C18" s="63"/>
      <c r="D18" s="59"/>
      <c r="E18" s="59"/>
      <c r="F18" s="59"/>
      <c r="G18" s="68" t="str">
        <f t="shared" si="0"/>
        <v>Ion Xpress™ Barcode 4</v>
      </c>
      <c r="H18" s="68">
        <f>C15</f>
        <v>1000</v>
      </c>
      <c r="I18" s="68"/>
      <c r="J18" s="68"/>
      <c r="K18" s="68"/>
      <c r="L18" s="68"/>
      <c r="M18" s="68"/>
      <c r="N18" s="68"/>
      <c r="O18" s="68"/>
      <c r="P18" s="79"/>
      <c r="Q18" s="34"/>
    </row>
    <row r="19" spans="1:17">
      <c r="A19" s="71">
        <v>8</v>
      </c>
      <c r="B19" s="62"/>
      <c r="C19" s="63"/>
      <c r="D19" s="59"/>
      <c r="E19" s="59"/>
      <c r="F19" s="59"/>
      <c r="G19" s="59"/>
      <c r="H19" s="69">
        <f>SUM(H15:H18)</f>
        <v>1111</v>
      </c>
      <c r="I19" s="59"/>
      <c r="J19" s="69">
        <f>SUM(J15:J18)</f>
        <v>0</v>
      </c>
      <c r="K19" s="59"/>
      <c r="L19" s="69">
        <f>SUM(L15:L18)</f>
        <v>0</v>
      </c>
      <c r="M19" s="59"/>
      <c r="N19" s="69">
        <f>SUM(N15:N18)</f>
        <v>0</v>
      </c>
      <c r="O19" s="59"/>
      <c r="P19" s="40">
        <f>SUM(P15:P18)</f>
        <v>0</v>
      </c>
      <c r="Q19" s="34"/>
    </row>
    <row r="20" spans="1:17">
      <c r="A20" s="71">
        <v>9</v>
      </c>
      <c r="B20" s="62"/>
      <c r="C20" s="63"/>
      <c r="D20" s="59"/>
      <c r="E20" s="59"/>
      <c r="F20" s="59"/>
      <c r="G20" s="59"/>
      <c r="H20" s="59"/>
      <c r="I20" s="59"/>
      <c r="J20" s="59"/>
      <c r="K20" s="59"/>
      <c r="L20" s="59"/>
      <c r="M20" s="59"/>
      <c r="N20" s="59"/>
      <c r="O20" s="59"/>
      <c r="P20" s="34"/>
      <c r="Q20" s="34"/>
    </row>
    <row r="21" spans="1:17">
      <c r="A21" s="71">
        <v>10</v>
      </c>
      <c r="B21" s="62"/>
      <c r="C21" s="63"/>
      <c r="D21" s="59"/>
      <c r="E21" s="59"/>
      <c r="F21" s="59"/>
      <c r="G21" s="59"/>
      <c r="H21" s="59"/>
      <c r="I21" s="59"/>
      <c r="J21" s="59"/>
      <c r="K21" s="59"/>
      <c r="L21" s="59"/>
      <c r="M21" s="59"/>
      <c r="N21" s="59"/>
      <c r="O21" s="59"/>
      <c r="P21" s="34"/>
      <c r="Q21" s="34"/>
    </row>
    <row r="22" spans="1:17">
      <c r="A22" s="71">
        <v>11</v>
      </c>
      <c r="B22" s="62"/>
      <c r="C22" s="63"/>
      <c r="D22" s="59"/>
      <c r="E22" s="59"/>
      <c r="F22" s="59"/>
      <c r="G22" s="59"/>
      <c r="H22" s="59"/>
      <c r="I22" s="59"/>
      <c r="J22" s="59"/>
      <c r="K22" s="59"/>
      <c r="L22" s="59"/>
      <c r="M22" s="59"/>
      <c r="N22" s="59"/>
      <c r="O22" s="59"/>
      <c r="P22" s="34"/>
      <c r="Q22" s="34"/>
    </row>
    <row r="23" spans="1:17">
      <c r="A23" s="71">
        <v>12</v>
      </c>
      <c r="B23" s="62"/>
      <c r="C23" s="63"/>
      <c r="D23" s="59"/>
      <c r="E23" s="59"/>
      <c r="F23" s="59"/>
      <c r="G23" s="59"/>
      <c r="H23" s="59"/>
      <c r="I23" s="59"/>
      <c r="J23" s="59"/>
      <c r="K23" s="59"/>
      <c r="L23" s="59"/>
      <c r="M23" s="59"/>
      <c r="N23" s="59"/>
      <c r="O23" s="59"/>
      <c r="P23" s="34"/>
      <c r="Q23" s="34"/>
    </row>
    <row r="24" spans="1:17">
      <c r="A24" s="71">
        <v>13</v>
      </c>
      <c r="B24" s="62"/>
      <c r="C24" s="63"/>
      <c r="D24" s="59"/>
      <c r="E24" s="59"/>
      <c r="F24" s="59"/>
      <c r="G24" s="59"/>
      <c r="H24" s="59"/>
      <c r="I24" s="59"/>
      <c r="J24" s="59"/>
      <c r="K24" s="59"/>
      <c r="L24" s="59"/>
      <c r="M24" s="59"/>
      <c r="N24" s="59"/>
      <c r="O24" s="59"/>
      <c r="P24" s="34"/>
      <c r="Q24" s="34"/>
    </row>
    <row r="25" spans="1:17" ht="14">
      <c r="A25" s="59"/>
      <c r="B25" s="70"/>
      <c r="C25" s="71">
        <f>SUM(C12:C24)</f>
        <v>1111</v>
      </c>
      <c r="D25" s="72"/>
      <c r="E25" s="73"/>
      <c r="F25" s="73"/>
      <c r="G25" s="71"/>
      <c r="H25" s="71"/>
      <c r="I25" s="71"/>
      <c r="J25" s="71"/>
      <c r="K25" s="71"/>
      <c r="L25" s="71"/>
      <c r="M25" s="71"/>
      <c r="N25" s="71"/>
      <c r="O25" s="71"/>
      <c r="P25" s="51"/>
      <c r="Q25" s="34"/>
    </row>
    <row r="26" spans="1:17">
      <c r="A26" s="59"/>
      <c r="B26" s="74"/>
      <c r="C26" s="59"/>
      <c r="D26" s="59"/>
      <c r="E26" s="59"/>
      <c r="F26" s="59"/>
      <c r="G26" s="59"/>
      <c r="H26" s="59"/>
      <c r="I26" s="59"/>
      <c r="J26" s="59"/>
      <c r="K26" s="59"/>
      <c r="L26" s="59"/>
      <c r="M26" s="59"/>
      <c r="N26" s="59"/>
      <c r="O26" s="59"/>
      <c r="P26" s="34"/>
      <c r="Q26" s="34"/>
    </row>
    <row r="27" spans="1:17" ht="14" thickBot="1">
      <c r="A27" s="59"/>
      <c r="B27" s="75"/>
      <c r="C27" s="76"/>
      <c r="D27" s="76"/>
      <c r="E27" s="76"/>
      <c r="F27" s="76"/>
      <c r="G27" s="76"/>
      <c r="H27" s="76"/>
      <c r="I27" s="76"/>
      <c r="J27" s="76"/>
      <c r="K27" s="76"/>
      <c r="L27" s="76"/>
      <c r="M27" s="76"/>
      <c r="N27" s="76"/>
      <c r="O27" s="76"/>
      <c r="P27" s="49"/>
      <c r="Q27" s="49"/>
    </row>
    <row r="28" spans="1:17">
      <c r="A28" s="59"/>
      <c r="B28" s="59"/>
      <c r="C28" s="59"/>
      <c r="D28" s="59"/>
      <c r="E28" s="59"/>
      <c r="F28" s="59"/>
      <c r="G28" s="59"/>
      <c r="H28" s="59"/>
      <c r="I28" s="59"/>
      <c r="J28" s="59"/>
      <c r="K28" s="59"/>
      <c r="L28" s="59"/>
      <c r="M28" s="59"/>
      <c r="N28" s="59"/>
      <c r="O28" s="59"/>
      <c r="P28" s="59"/>
    </row>
    <row r="29" spans="1:17">
      <c r="A29" s="59"/>
      <c r="B29" s="59"/>
      <c r="C29" s="59"/>
      <c r="D29" s="59"/>
      <c r="E29" s="59"/>
      <c r="F29" s="59"/>
      <c r="G29" s="59"/>
      <c r="H29" s="59"/>
      <c r="I29" s="59"/>
      <c r="J29" s="59"/>
      <c r="K29" s="59"/>
      <c r="L29" s="59"/>
      <c r="M29" s="59"/>
      <c r="N29" s="59"/>
      <c r="O29" s="59"/>
      <c r="P29" s="59"/>
    </row>
    <row r="30" spans="1:17">
      <c r="A30" s="59"/>
      <c r="B30" s="59"/>
      <c r="C30" s="59"/>
      <c r="D30" s="59"/>
      <c r="E30" s="59"/>
      <c r="F30" s="59"/>
      <c r="G30" s="59"/>
      <c r="H30" s="59"/>
      <c r="I30" s="59"/>
      <c r="J30" s="59"/>
      <c r="K30" s="59"/>
      <c r="L30" s="59"/>
      <c r="M30" s="59"/>
      <c r="N30" s="59"/>
      <c r="O30" s="59"/>
      <c r="P30" s="59"/>
    </row>
    <row r="31" spans="1:17">
      <c r="A31" s="59"/>
      <c r="B31" s="59"/>
      <c r="C31" s="59"/>
      <c r="D31" s="59"/>
      <c r="E31" s="59"/>
      <c r="F31" s="59"/>
      <c r="G31" s="59"/>
      <c r="H31" s="59"/>
      <c r="I31" s="59"/>
      <c r="J31" s="59"/>
      <c r="K31" s="59"/>
      <c r="L31" s="59"/>
      <c r="M31" s="59"/>
      <c r="N31" s="59"/>
      <c r="O31" s="59"/>
      <c r="P31" s="59"/>
    </row>
    <row r="32" spans="1:17">
      <c r="A32" s="59"/>
      <c r="B32" s="59"/>
      <c r="C32" s="59"/>
      <c r="D32" s="59"/>
      <c r="E32" s="59"/>
      <c r="F32" s="59"/>
      <c r="G32" s="59"/>
      <c r="H32" s="59"/>
      <c r="I32" s="59"/>
      <c r="J32" s="59"/>
      <c r="K32" s="59"/>
      <c r="L32" s="59"/>
      <c r="M32" s="59"/>
      <c r="N32" s="59"/>
      <c r="O32" s="59"/>
      <c r="P32" s="59"/>
    </row>
    <row r="33" spans="1:17">
      <c r="A33" s="59"/>
      <c r="B33" s="59"/>
      <c r="C33" s="59"/>
      <c r="D33" s="59"/>
      <c r="E33" s="59"/>
      <c r="F33" s="59"/>
      <c r="G33" s="59"/>
      <c r="H33" s="59"/>
      <c r="I33" s="59"/>
      <c r="J33" s="59"/>
      <c r="K33" s="59"/>
      <c r="L33" s="59"/>
      <c r="M33" s="59"/>
      <c r="N33" s="59"/>
      <c r="O33" s="59"/>
      <c r="P33" s="59"/>
    </row>
    <row r="34" spans="1:17" ht="15" thickBot="1">
      <c r="A34" s="59"/>
      <c r="B34" s="312" t="str">
        <f>'Initial Qubit Quantification'!L31</f>
        <v>CHIP X.2</v>
      </c>
      <c r="C34" s="312"/>
      <c r="D34" s="312"/>
      <c r="F34" s="56" t="s">
        <v>348</v>
      </c>
      <c r="G34" s="301"/>
      <c r="H34" s="301"/>
      <c r="I34" s="301"/>
      <c r="J34" s="301"/>
      <c r="L34" s="56" t="s">
        <v>349</v>
      </c>
      <c r="M34" s="301"/>
      <c r="N34" s="301"/>
      <c r="O34" s="301"/>
      <c r="P34" s="301"/>
    </row>
    <row r="35" spans="1:17">
      <c r="A35" s="59"/>
      <c r="B35" s="57"/>
      <c r="C35" s="58"/>
      <c r="D35" s="58"/>
      <c r="E35" s="58"/>
      <c r="F35" s="58"/>
      <c r="G35" s="58"/>
      <c r="H35" s="58"/>
      <c r="I35" s="58"/>
      <c r="J35" s="58"/>
      <c r="K35" s="58"/>
      <c r="L35" s="58"/>
      <c r="M35" s="58"/>
      <c r="N35" s="58"/>
      <c r="O35" s="58"/>
      <c r="P35" s="58"/>
      <c r="Q35" s="27"/>
    </row>
    <row r="36" spans="1:17" ht="29.25" customHeight="1" thickBot="1">
      <c r="A36" s="59"/>
      <c r="B36" s="60" t="s">
        <v>0</v>
      </c>
      <c r="C36" s="61" t="s">
        <v>341</v>
      </c>
      <c r="D36" s="59"/>
      <c r="E36" s="61" t="s">
        <v>351</v>
      </c>
      <c r="F36" s="59"/>
      <c r="G36" s="59"/>
      <c r="H36" s="59"/>
      <c r="I36" s="59"/>
      <c r="J36" s="59"/>
      <c r="K36" s="59"/>
      <c r="L36" s="59"/>
      <c r="M36" s="59"/>
      <c r="N36" s="59"/>
      <c r="O36" s="59"/>
      <c r="P36" s="59"/>
      <c r="Q36" s="34"/>
    </row>
    <row r="37" spans="1:17" ht="15" thickBot="1">
      <c r="A37" s="71">
        <v>14</v>
      </c>
      <c r="B37" s="62"/>
      <c r="C37" s="63"/>
      <c r="D37" s="59"/>
      <c r="E37" s="64">
        <f>C50/4</f>
        <v>0</v>
      </c>
      <c r="F37" s="59"/>
      <c r="G37" s="300" t="s">
        <v>7</v>
      </c>
      <c r="H37" s="300"/>
      <c r="I37" s="300"/>
      <c r="J37" s="300"/>
      <c r="K37" s="300"/>
      <c r="L37" s="300"/>
      <c r="M37" s="300"/>
      <c r="N37" s="300"/>
      <c r="O37" s="300"/>
      <c r="P37" s="300"/>
      <c r="Q37" s="34"/>
    </row>
    <row r="38" spans="1:17" ht="14">
      <c r="A38" s="71">
        <v>15</v>
      </c>
      <c r="B38" s="62"/>
      <c r="C38" s="63"/>
      <c r="D38" s="59"/>
      <c r="E38" s="59"/>
      <c r="F38" s="59"/>
      <c r="G38" s="303" t="s">
        <v>8</v>
      </c>
      <c r="H38" s="304"/>
      <c r="I38" s="305" t="s">
        <v>9</v>
      </c>
      <c r="J38" s="306"/>
      <c r="K38" s="307" t="s">
        <v>10</v>
      </c>
      <c r="L38" s="307"/>
      <c r="M38" s="308" t="s">
        <v>11</v>
      </c>
      <c r="N38" s="309"/>
      <c r="O38" s="310" t="s">
        <v>340</v>
      </c>
      <c r="P38" s="311"/>
      <c r="Q38" s="34"/>
    </row>
    <row r="39" spans="1:17" ht="14" thickBot="1">
      <c r="A39" s="71">
        <v>16</v>
      </c>
      <c r="B39" s="62"/>
      <c r="C39" s="63"/>
      <c r="D39" s="59"/>
      <c r="E39" s="59"/>
      <c r="F39" s="59"/>
      <c r="G39" s="65" t="s">
        <v>0</v>
      </c>
      <c r="H39" s="66" t="s">
        <v>350</v>
      </c>
      <c r="I39" s="67" t="s">
        <v>0</v>
      </c>
      <c r="J39" s="67" t="s">
        <v>350</v>
      </c>
      <c r="K39" s="65" t="s">
        <v>0</v>
      </c>
      <c r="L39" s="67" t="s">
        <v>350</v>
      </c>
      <c r="M39" s="65" t="s">
        <v>0</v>
      </c>
      <c r="N39" s="67" t="s">
        <v>350</v>
      </c>
      <c r="O39" s="65" t="s">
        <v>0</v>
      </c>
      <c r="P39" s="66" t="s">
        <v>350</v>
      </c>
      <c r="Q39" s="34"/>
    </row>
    <row r="40" spans="1:17" ht="14" thickTop="1">
      <c r="A40" s="71">
        <v>17</v>
      </c>
      <c r="B40" s="62"/>
      <c r="C40" s="63"/>
      <c r="D40" s="59"/>
      <c r="E40" s="59"/>
      <c r="F40" s="59"/>
      <c r="G40" s="68"/>
      <c r="H40" s="68"/>
      <c r="I40" s="68"/>
      <c r="J40" s="68"/>
      <c r="K40" s="68"/>
      <c r="L40" s="68"/>
      <c r="M40" s="68"/>
      <c r="N40" s="68"/>
      <c r="O40" s="68"/>
      <c r="P40" s="68"/>
      <c r="Q40" s="34"/>
    </row>
    <row r="41" spans="1:17">
      <c r="A41" s="71">
        <v>18</v>
      </c>
      <c r="B41" s="62"/>
      <c r="C41" s="63"/>
      <c r="D41" s="59"/>
      <c r="E41" s="59"/>
      <c r="F41" s="59"/>
      <c r="G41" s="68"/>
      <c r="H41" s="68"/>
      <c r="I41" s="68"/>
      <c r="J41" s="68"/>
      <c r="K41" s="68"/>
      <c r="L41" s="68"/>
      <c r="M41" s="68"/>
      <c r="N41" s="68"/>
      <c r="O41" s="68"/>
      <c r="P41" s="68"/>
      <c r="Q41" s="34"/>
    </row>
    <row r="42" spans="1:17">
      <c r="A42" s="71">
        <v>19</v>
      </c>
      <c r="B42" s="62"/>
      <c r="C42" s="63"/>
      <c r="D42" s="59"/>
      <c r="E42" s="59"/>
      <c r="F42" s="59"/>
      <c r="G42" s="68"/>
      <c r="H42" s="68"/>
      <c r="I42" s="68"/>
      <c r="J42" s="68"/>
      <c r="K42" s="68"/>
      <c r="L42" s="68"/>
      <c r="M42" s="68"/>
      <c r="N42" s="68"/>
      <c r="O42" s="68"/>
      <c r="P42" s="68"/>
      <c r="Q42" s="34"/>
    </row>
    <row r="43" spans="1:17">
      <c r="A43" s="71">
        <v>20</v>
      </c>
      <c r="B43" s="62"/>
      <c r="C43" s="63"/>
      <c r="D43" s="59"/>
      <c r="E43" s="59"/>
      <c r="F43" s="59"/>
      <c r="G43" s="68"/>
      <c r="H43" s="68"/>
      <c r="I43" s="68"/>
      <c r="J43" s="68"/>
      <c r="K43" s="68"/>
      <c r="L43" s="68"/>
      <c r="M43" s="68"/>
      <c r="N43" s="68"/>
      <c r="O43" s="68"/>
      <c r="P43" s="68"/>
      <c r="Q43" s="34"/>
    </row>
    <row r="44" spans="1:17">
      <c r="A44" s="71">
        <v>21</v>
      </c>
      <c r="B44" s="62"/>
      <c r="C44" s="63"/>
      <c r="D44" s="59"/>
      <c r="E44" s="59"/>
      <c r="F44" s="59"/>
      <c r="G44" s="59"/>
      <c r="H44" s="69">
        <f>SUM(H40:H43)</f>
        <v>0</v>
      </c>
      <c r="I44" s="59"/>
      <c r="J44" s="69">
        <f>SUM(J40:J43)</f>
        <v>0</v>
      </c>
      <c r="K44" s="59"/>
      <c r="L44" s="69">
        <f>SUM(L40:L43)</f>
        <v>0</v>
      </c>
      <c r="M44" s="59"/>
      <c r="N44" s="69">
        <f>SUM(N40:N43)</f>
        <v>0</v>
      </c>
      <c r="O44" s="59"/>
      <c r="P44" s="69">
        <f>SUM(P40:P43)</f>
        <v>0</v>
      </c>
      <c r="Q44" s="34"/>
    </row>
    <row r="45" spans="1:17">
      <c r="A45" s="71">
        <v>22</v>
      </c>
      <c r="B45" s="62"/>
      <c r="C45" s="63"/>
      <c r="D45" s="59"/>
      <c r="E45" s="59"/>
      <c r="F45" s="59"/>
      <c r="G45" s="59"/>
      <c r="H45" s="59"/>
      <c r="I45" s="59"/>
      <c r="J45" s="59"/>
      <c r="K45" s="59"/>
      <c r="L45" s="59"/>
      <c r="M45" s="59"/>
      <c r="N45" s="59"/>
      <c r="O45" s="59"/>
      <c r="P45" s="59"/>
      <c r="Q45" s="34"/>
    </row>
    <row r="46" spans="1:17">
      <c r="A46" s="71">
        <v>23</v>
      </c>
      <c r="B46" s="62"/>
      <c r="C46" s="63"/>
      <c r="D46" s="59"/>
      <c r="E46" s="59"/>
      <c r="F46" s="59"/>
      <c r="G46" s="59"/>
      <c r="H46" s="59"/>
      <c r="I46" s="59"/>
      <c r="J46" s="59"/>
      <c r="K46" s="59"/>
      <c r="L46" s="59"/>
      <c r="M46" s="59"/>
      <c r="N46" s="59"/>
      <c r="O46" s="59"/>
      <c r="P46" s="59"/>
      <c r="Q46" s="34"/>
    </row>
    <row r="47" spans="1:17">
      <c r="A47" s="71">
        <v>24</v>
      </c>
      <c r="B47" s="62"/>
      <c r="C47" s="63"/>
      <c r="D47" s="59"/>
      <c r="E47" s="59"/>
      <c r="F47" s="59"/>
      <c r="G47" s="59"/>
      <c r="H47" s="59"/>
      <c r="I47" s="59"/>
      <c r="J47" s="59"/>
      <c r="K47" s="59"/>
      <c r="L47" s="59"/>
      <c r="M47" s="59"/>
      <c r="N47" s="59"/>
      <c r="O47" s="59"/>
      <c r="P47" s="59"/>
      <c r="Q47" s="34"/>
    </row>
    <row r="48" spans="1:17">
      <c r="A48" s="71">
        <v>25</v>
      </c>
      <c r="B48" s="62"/>
      <c r="C48" s="63"/>
      <c r="D48" s="59"/>
      <c r="E48" s="59"/>
      <c r="F48" s="59"/>
      <c r="G48" s="59"/>
      <c r="H48" s="59"/>
      <c r="I48" s="59"/>
      <c r="J48" s="59"/>
      <c r="K48" s="59"/>
      <c r="L48" s="59"/>
      <c r="M48" s="59"/>
      <c r="N48" s="59"/>
      <c r="O48" s="59"/>
      <c r="P48" s="59"/>
      <c r="Q48" s="34"/>
    </row>
    <row r="49" spans="1:17">
      <c r="A49" s="71">
        <v>26</v>
      </c>
      <c r="B49" s="62"/>
      <c r="C49" s="63"/>
      <c r="D49" s="59"/>
      <c r="E49" s="59"/>
      <c r="F49" s="59"/>
      <c r="G49" s="59"/>
      <c r="H49" s="59"/>
      <c r="I49" s="59"/>
      <c r="J49" s="59"/>
      <c r="K49" s="59"/>
      <c r="L49" s="59"/>
      <c r="M49" s="59"/>
      <c r="N49" s="59"/>
      <c r="O49" s="59"/>
      <c r="P49" s="59"/>
      <c r="Q49" s="34"/>
    </row>
    <row r="50" spans="1:17" ht="14">
      <c r="A50" s="59"/>
      <c r="B50" s="74"/>
      <c r="C50" s="71">
        <f>SUM(C37:C49)</f>
        <v>0</v>
      </c>
      <c r="D50" s="72"/>
      <c r="E50" s="73"/>
      <c r="F50" s="73"/>
      <c r="G50" s="71"/>
      <c r="H50" s="71"/>
      <c r="I50" s="71"/>
      <c r="J50" s="71"/>
      <c r="K50" s="71"/>
      <c r="L50" s="71"/>
      <c r="M50" s="71"/>
      <c r="N50" s="71"/>
      <c r="O50" s="71"/>
      <c r="P50" s="71"/>
      <c r="Q50" s="34"/>
    </row>
    <row r="51" spans="1:17">
      <c r="A51" s="59"/>
      <c r="B51" s="74"/>
      <c r="C51" s="59"/>
      <c r="D51" s="59"/>
      <c r="E51" s="59"/>
      <c r="F51" s="59"/>
      <c r="G51" s="59"/>
      <c r="H51" s="59"/>
      <c r="I51" s="59"/>
      <c r="J51" s="59"/>
      <c r="K51" s="59"/>
      <c r="L51" s="59"/>
      <c r="M51" s="59"/>
      <c r="N51" s="59"/>
      <c r="O51" s="59"/>
      <c r="P51" s="59"/>
      <c r="Q51" s="34"/>
    </row>
    <row r="52" spans="1:17" ht="14" thickBot="1">
      <c r="A52" s="59"/>
      <c r="B52" s="75"/>
      <c r="C52" s="76"/>
      <c r="D52" s="76"/>
      <c r="E52" s="76"/>
      <c r="F52" s="76"/>
      <c r="G52" s="76"/>
      <c r="H52" s="76"/>
      <c r="I52" s="76"/>
      <c r="J52" s="76"/>
      <c r="K52" s="76"/>
      <c r="L52" s="76"/>
      <c r="M52" s="76"/>
      <c r="N52" s="76"/>
      <c r="O52" s="76"/>
      <c r="P52" s="76"/>
      <c r="Q52" s="49"/>
    </row>
    <row r="53" spans="1:17">
      <c r="A53" s="59"/>
    </row>
    <row r="54" spans="1:17">
      <c r="A54" s="59"/>
    </row>
    <row r="55" spans="1:17">
      <c r="A55" s="59"/>
    </row>
    <row r="56" spans="1:17">
      <c r="A56" s="59"/>
    </row>
    <row r="57" spans="1:17">
      <c r="A57" s="59"/>
    </row>
    <row r="58" spans="1:17" ht="15" thickBot="1">
      <c r="A58" s="59"/>
      <c r="B58" s="312" t="str">
        <f>'Initial Qubit Quantification'!L43</f>
        <v>CHIP X.3</v>
      </c>
      <c r="C58" s="312"/>
      <c r="D58" s="312"/>
      <c r="F58" s="56" t="s">
        <v>348</v>
      </c>
      <c r="G58" s="301"/>
      <c r="H58" s="301"/>
      <c r="I58" s="301"/>
      <c r="J58" s="301"/>
      <c r="L58" s="56" t="s">
        <v>349</v>
      </c>
      <c r="M58" s="301"/>
      <c r="N58" s="301"/>
      <c r="O58" s="301"/>
      <c r="P58" s="301"/>
    </row>
    <row r="59" spans="1:17">
      <c r="A59" s="59"/>
      <c r="B59" s="57"/>
      <c r="C59" s="58"/>
      <c r="D59" s="58"/>
      <c r="E59" s="58"/>
      <c r="F59" s="58"/>
      <c r="G59" s="58"/>
      <c r="H59" s="58"/>
      <c r="I59" s="58"/>
      <c r="J59" s="58"/>
      <c r="K59" s="58"/>
      <c r="L59" s="58"/>
      <c r="M59" s="58"/>
      <c r="N59" s="58"/>
      <c r="O59" s="58"/>
      <c r="P59" s="58"/>
      <c r="Q59" s="27"/>
    </row>
    <row r="60" spans="1:17" ht="30" customHeight="1" thickBot="1">
      <c r="A60" s="59"/>
      <c r="B60" s="60" t="s">
        <v>0</v>
      </c>
      <c r="C60" s="61" t="s">
        <v>341</v>
      </c>
      <c r="D60" s="59"/>
      <c r="E60" s="61" t="s">
        <v>351</v>
      </c>
      <c r="F60" s="59"/>
      <c r="G60" s="59"/>
      <c r="H60" s="59"/>
      <c r="I60" s="59"/>
      <c r="J60" s="59"/>
      <c r="K60" s="59"/>
      <c r="L60" s="59"/>
      <c r="M60" s="59"/>
      <c r="N60" s="59"/>
      <c r="O60" s="59"/>
      <c r="P60" s="59"/>
      <c r="Q60" s="34"/>
    </row>
    <row r="61" spans="1:17" ht="15" thickBot="1">
      <c r="A61" s="71">
        <v>27</v>
      </c>
      <c r="B61" s="62"/>
      <c r="C61" s="63"/>
      <c r="D61" s="59"/>
      <c r="E61" s="64">
        <f>C74/4</f>
        <v>0</v>
      </c>
      <c r="F61" s="59"/>
      <c r="G61" s="300" t="s">
        <v>7</v>
      </c>
      <c r="H61" s="300"/>
      <c r="I61" s="300"/>
      <c r="J61" s="300"/>
      <c r="K61" s="300"/>
      <c r="L61" s="300"/>
      <c r="M61" s="300"/>
      <c r="N61" s="300"/>
      <c r="O61" s="300"/>
      <c r="P61" s="300"/>
      <c r="Q61" s="34"/>
    </row>
    <row r="62" spans="1:17" ht="14">
      <c r="A62" s="71">
        <v>28</v>
      </c>
      <c r="B62" s="62"/>
      <c r="C62" s="63"/>
      <c r="D62" s="59"/>
      <c r="E62" s="59"/>
      <c r="F62" s="59"/>
      <c r="G62" s="303" t="s">
        <v>8</v>
      </c>
      <c r="H62" s="304"/>
      <c r="I62" s="305" t="s">
        <v>9</v>
      </c>
      <c r="J62" s="306"/>
      <c r="K62" s="307" t="s">
        <v>10</v>
      </c>
      <c r="L62" s="307"/>
      <c r="M62" s="308" t="s">
        <v>11</v>
      </c>
      <c r="N62" s="309"/>
      <c r="O62" s="310" t="s">
        <v>340</v>
      </c>
      <c r="P62" s="311"/>
      <c r="Q62" s="34"/>
    </row>
    <row r="63" spans="1:17" ht="14" thickBot="1">
      <c r="A63" s="71">
        <v>29</v>
      </c>
      <c r="B63" s="62"/>
      <c r="C63" s="63"/>
      <c r="D63" s="59"/>
      <c r="E63" s="59"/>
      <c r="F63" s="59"/>
      <c r="G63" s="65" t="s">
        <v>0</v>
      </c>
      <c r="H63" s="66" t="s">
        <v>350</v>
      </c>
      <c r="I63" s="67" t="s">
        <v>0</v>
      </c>
      <c r="J63" s="67" t="s">
        <v>350</v>
      </c>
      <c r="K63" s="65" t="s">
        <v>0</v>
      </c>
      <c r="L63" s="67" t="s">
        <v>350</v>
      </c>
      <c r="M63" s="65" t="s">
        <v>0</v>
      </c>
      <c r="N63" s="67" t="s">
        <v>350</v>
      </c>
      <c r="O63" s="65" t="s">
        <v>0</v>
      </c>
      <c r="P63" s="66" t="s">
        <v>350</v>
      </c>
      <c r="Q63" s="34"/>
    </row>
    <row r="64" spans="1:17" ht="14" thickTop="1">
      <c r="A64" s="71">
        <v>30</v>
      </c>
      <c r="B64" s="62"/>
      <c r="C64" s="63"/>
      <c r="D64" s="59"/>
      <c r="E64" s="59"/>
      <c r="F64" s="59"/>
      <c r="G64" s="68"/>
      <c r="H64" s="68"/>
      <c r="I64" s="68"/>
      <c r="J64" s="68"/>
      <c r="K64" s="68"/>
      <c r="L64" s="68"/>
      <c r="M64" s="68"/>
      <c r="N64" s="68"/>
      <c r="O64" s="68"/>
      <c r="P64" s="68"/>
      <c r="Q64" s="34"/>
    </row>
    <row r="65" spans="1:17">
      <c r="A65" s="71">
        <v>31</v>
      </c>
      <c r="B65" s="62"/>
      <c r="C65" s="63"/>
      <c r="D65" s="59"/>
      <c r="E65" s="59"/>
      <c r="F65" s="59"/>
      <c r="G65" s="68"/>
      <c r="H65" s="68"/>
      <c r="I65" s="68"/>
      <c r="J65" s="68"/>
      <c r="K65" s="68"/>
      <c r="L65" s="68"/>
      <c r="M65" s="68"/>
      <c r="N65" s="68"/>
      <c r="O65" s="68"/>
      <c r="P65" s="68"/>
      <c r="Q65" s="34"/>
    </row>
    <row r="66" spans="1:17">
      <c r="A66" s="71">
        <v>32</v>
      </c>
      <c r="B66" s="62"/>
      <c r="C66" s="63"/>
      <c r="D66" s="59"/>
      <c r="E66" s="59"/>
      <c r="F66" s="59"/>
      <c r="G66" s="68"/>
      <c r="H66" s="68"/>
      <c r="I66" s="68"/>
      <c r="J66" s="68"/>
      <c r="K66" s="68"/>
      <c r="L66" s="68"/>
      <c r="M66" s="68"/>
      <c r="N66" s="68"/>
      <c r="O66" s="68"/>
      <c r="P66" s="68"/>
      <c r="Q66" s="34"/>
    </row>
    <row r="67" spans="1:17">
      <c r="A67" s="71">
        <v>33</v>
      </c>
      <c r="B67" s="62"/>
      <c r="C67" s="63"/>
      <c r="D67" s="59"/>
      <c r="E67" s="59"/>
      <c r="F67" s="59"/>
      <c r="G67" s="68"/>
      <c r="H67" s="68"/>
      <c r="I67" s="68"/>
      <c r="J67" s="68"/>
      <c r="K67" s="68"/>
      <c r="L67" s="68"/>
      <c r="M67" s="68"/>
      <c r="N67" s="68"/>
      <c r="O67" s="68"/>
      <c r="P67" s="68"/>
      <c r="Q67" s="34"/>
    </row>
    <row r="68" spans="1:17">
      <c r="A68" s="71">
        <v>34</v>
      </c>
      <c r="B68" s="62"/>
      <c r="C68" s="63"/>
      <c r="D68" s="59"/>
      <c r="E68" s="59"/>
      <c r="F68" s="59"/>
      <c r="G68" s="59"/>
      <c r="H68" s="69">
        <f>SUM(H64:H67)</f>
        <v>0</v>
      </c>
      <c r="I68" s="59"/>
      <c r="J68" s="69">
        <f>SUM(J64:J67)</f>
        <v>0</v>
      </c>
      <c r="K68" s="59"/>
      <c r="L68" s="69">
        <f>SUM(L64:L67)</f>
        <v>0</v>
      </c>
      <c r="M68" s="59"/>
      <c r="N68" s="69">
        <f>SUM(N64:N67)</f>
        <v>0</v>
      </c>
      <c r="O68" s="59"/>
      <c r="P68" s="69">
        <f>SUM(P64:P67)</f>
        <v>0</v>
      </c>
      <c r="Q68" s="34"/>
    </row>
    <row r="69" spans="1:17">
      <c r="A69" s="71">
        <v>35</v>
      </c>
      <c r="B69" s="62"/>
      <c r="C69" s="63"/>
      <c r="D69" s="59"/>
      <c r="E69" s="59"/>
      <c r="F69" s="59"/>
      <c r="G69" s="59"/>
      <c r="H69" s="59"/>
      <c r="I69" s="59"/>
      <c r="J69" s="59"/>
      <c r="K69" s="59"/>
      <c r="L69" s="59"/>
      <c r="M69" s="59"/>
      <c r="N69" s="59"/>
      <c r="O69" s="59"/>
      <c r="P69" s="59"/>
      <c r="Q69" s="34"/>
    </row>
    <row r="70" spans="1:17">
      <c r="A70" s="71">
        <v>36</v>
      </c>
      <c r="B70" s="62"/>
      <c r="C70" s="63"/>
      <c r="D70" s="59"/>
      <c r="E70" s="59"/>
      <c r="F70" s="59"/>
      <c r="G70" s="59"/>
      <c r="H70" s="59"/>
      <c r="I70" s="59"/>
      <c r="J70" s="59"/>
      <c r="K70" s="59"/>
      <c r="L70" s="59"/>
      <c r="M70" s="59"/>
      <c r="N70" s="59"/>
      <c r="O70" s="59"/>
      <c r="P70" s="59"/>
      <c r="Q70" s="34"/>
    </row>
    <row r="71" spans="1:17">
      <c r="A71" s="71">
        <v>37</v>
      </c>
      <c r="B71" s="62"/>
      <c r="C71" s="63"/>
      <c r="D71" s="59"/>
      <c r="E71" s="59"/>
      <c r="F71" s="59"/>
      <c r="G71" s="59"/>
      <c r="H71" s="59"/>
      <c r="I71" s="59"/>
      <c r="J71" s="59"/>
      <c r="K71" s="59"/>
      <c r="L71" s="59"/>
      <c r="M71" s="59"/>
      <c r="N71" s="59"/>
      <c r="O71" s="59"/>
      <c r="P71" s="59"/>
      <c r="Q71" s="34"/>
    </row>
    <row r="72" spans="1:17">
      <c r="A72" s="71">
        <v>38</v>
      </c>
      <c r="B72" s="62"/>
      <c r="C72" s="63"/>
      <c r="D72" s="59"/>
      <c r="E72" s="59"/>
      <c r="F72" s="59"/>
      <c r="G72" s="59"/>
      <c r="H72" s="59"/>
      <c r="I72" s="59"/>
      <c r="J72" s="59"/>
      <c r="K72" s="59"/>
      <c r="L72" s="59"/>
      <c r="M72" s="59"/>
      <c r="N72" s="59"/>
      <c r="O72" s="59"/>
      <c r="P72" s="59"/>
      <c r="Q72" s="34"/>
    </row>
    <row r="73" spans="1:17">
      <c r="A73" s="71">
        <v>39</v>
      </c>
      <c r="B73" s="62"/>
      <c r="C73" s="63"/>
      <c r="D73" s="59"/>
      <c r="E73" s="59"/>
      <c r="F73" s="59"/>
      <c r="G73" s="59"/>
      <c r="H73" s="59"/>
      <c r="I73" s="59"/>
      <c r="J73" s="59"/>
      <c r="K73" s="59"/>
      <c r="L73" s="59"/>
      <c r="M73" s="59"/>
      <c r="N73" s="59"/>
      <c r="O73" s="59"/>
      <c r="P73" s="59"/>
      <c r="Q73" s="34"/>
    </row>
    <row r="74" spans="1:17" ht="14">
      <c r="A74" s="59"/>
      <c r="B74" s="74"/>
      <c r="C74" s="71">
        <f>SUM(C61:C73)</f>
        <v>0</v>
      </c>
      <c r="D74" s="72"/>
      <c r="E74" s="73"/>
      <c r="F74" s="73"/>
      <c r="G74" s="71"/>
      <c r="H74" s="71"/>
      <c r="I74" s="71"/>
      <c r="J74" s="71"/>
      <c r="K74" s="71"/>
      <c r="L74" s="71"/>
      <c r="M74" s="71"/>
      <c r="N74" s="71"/>
      <c r="O74" s="71"/>
      <c r="P74" s="71"/>
      <c r="Q74" s="34"/>
    </row>
    <row r="75" spans="1:17">
      <c r="A75" s="59"/>
      <c r="B75" s="74"/>
      <c r="C75" s="59"/>
      <c r="D75" s="59"/>
      <c r="E75" s="59"/>
      <c r="F75" s="59"/>
      <c r="G75" s="59"/>
      <c r="H75" s="59"/>
      <c r="I75" s="59"/>
      <c r="J75" s="59"/>
      <c r="K75" s="59"/>
      <c r="L75" s="59"/>
      <c r="M75" s="59"/>
      <c r="N75" s="59"/>
      <c r="O75" s="59"/>
      <c r="P75" s="59"/>
      <c r="Q75" s="34"/>
    </row>
    <row r="76" spans="1:17" ht="14" thickBot="1">
      <c r="A76" s="59"/>
      <c r="B76" s="75"/>
      <c r="C76" s="76"/>
      <c r="D76" s="76"/>
      <c r="E76" s="76"/>
      <c r="F76" s="76"/>
      <c r="G76" s="76"/>
      <c r="H76" s="76"/>
      <c r="I76" s="76"/>
      <c r="J76" s="76"/>
      <c r="K76" s="76"/>
      <c r="L76" s="76"/>
      <c r="M76" s="76"/>
      <c r="N76" s="76"/>
      <c r="O76" s="76"/>
      <c r="P76" s="76"/>
      <c r="Q76" s="49"/>
    </row>
  </sheetData>
  <mergeCells count="29">
    <mergeCell ref="G13:H13"/>
    <mergeCell ref="G38:H38"/>
    <mergeCell ref="G34:J34"/>
    <mergeCell ref="M34:P34"/>
    <mergeCell ref="I38:J38"/>
    <mergeCell ref="K38:L38"/>
    <mergeCell ref="M38:N38"/>
    <mergeCell ref="O38:P38"/>
    <mergeCell ref="G62:H62"/>
    <mergeCell ref="I62:J62"/>
    <mergeCell ref="K62:L62"/>
    <mergeCell ref="M62:N62"/>
    <mergeCell ref="O62:P62"/>
    <mergeCell ref="G61:P61"/>
    <mergeCell ref="G58:J58"/>
    <mergeCell ref="M58:P58"/>
    <mergeCell ref="B3:O6"/>
    <mergeCell ref="B2:Q2"/>
    <mergeCell ref="B9:D9"/>
    <mergeCell ref="G9:J9"/>
    <mergeCell ref="M9:P9"/>
    <mergeCell ref="G37:P37"/>
    <mergeCell ref="G12:P12"/>
    <mergeCell ref="B34:D34"/>
    <mergeCell ref="B58:D58"/>
    <mergeCell ref="O13:P13"/>
    <mergeCell ref="M13:N13"/>
    <mergeCell ref="K13:L13"/>
    <mergeCell ref="I13:J13"/>
  </mergeCells>
  <dataValidations count="1">
    <dataValidation type="list" allowBlank="1" showInputMessage="1" showErrorMessage="1" sqref="B12:B24 B37:B49 B61:B73">
      <formula1>Ion_Xpress™_Barcode_1</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99"/>
    <pageSetUpPr fitToPage="1"/>
  </sheetPr>
  <dimension ref="B2:U104"/>
  <sheetViews>
    <sheetView zoomScale="86" zoomScaleNormal="86" zoomScalePageLayoutView="86" workbookViewId="0"/>
  </sheetViews>
  <sheetFormatPr baseColWidth="10" defaultColWidth="8.83203125" defaultRowHeight="13" x14ac:dyDescent="0"/>
  <cols>
    <col min="1" max="2" width="8.83203125" style="18"/>
    <col min="3" max="3" width="10.6640625" style="18" customWidth="1"/>
    <col min="4" max="4" width="14.5" style="18" customWidth="1"/>
    <col min="5" max="5" width="13.1640625" style="18" customWidth="1"/>
    <col min="6" max="6" width="12.33203125" style="18" customWidth="1"/>
    <col min="7" max="7" width="8.83203125" style="18"/>
    <col min="8" max="8" width="10.1640625" style="18" customWidth="1"/>
    <col min="9" max="9" width="12.5" style="18" customWidth="1"/>
    <col min="10" max="16384" width="8.83203125" style="18"/>
  </cols>
  <sheetData>
    <row r="2" spans="2:21" ht="20">
      <c r="B2" s="299" t="s">
        <v>13</v>
      </c>
      <c r="C2" s="299"/>
      <c r="D2" s="299"/>
      <c r="E2" s="299"/>
      <c r="F2" s="299"/>
      <c r="G2" s="299"/>
      <c r="H2" s="299"/>
      <c r="I2" s="299"/>
      <c r="J2" s="299"/>
      <c r="K2" s="299"/>
      <c r="L2" s="299"/>
      <c r="M2" s="299"/>
      <c r="N2" s="299"/>
      <c r="O2" s="299"/>
      <c r="P2" s="299"/>
      <c r="Q2" s="299"/>
      <c r="R2" s="299"/>
      <c r="S2" s="299"/>
      <c r="T2" s="299"/>
      <c r="U2" s="299"/>
    </row>
    <row r="3" spans="2:21" ht="12" customHeight="1">
      <c r="B3" s="80"/>
      <c r="C3" s="80"/>
      <c r="D3" s="80"/>
      <c r="E3" s="80"/>
      <c r="F3" s="80"/>
      <c r="G3" s="80"/>
      <c r="H3" s="80"/>
      <c r="I3" s="80"/>
      <c r="J3" s="80"/>
      <c r="K3" s="80"/>
      <c r="L3" s="80"/>
      <c r="M3" s="80"/>
      <c r="N3" s="80"/>
      <c r="O3" s="80"/>
      <c r="P3" s="80"/>
      <c r="Q3" s="80"/>
      <c r="R3" s="80"/>
      <c r="S3" s="80"/>
    </row>
    <row r="4" spans="2:21">
      <c r="B4" s="315" t="s">
        <v>353</v>
      </c>
      <c r="C4" s="315"/>
      <c r="D4" s="315"/>
      <c r="E4" s="315"/>
      <c r="F4" s="315"/>
      <c r="G4" s="315"/>
      <c r="H4" s="315"/>
      <c r="I4" s="315"/>
      <c r="J4" s="315"/>
      <c r="K4" s="315"/>
      <c r="L4" s="315"/>
      <c r="M4" s="315"/>
      <c r="N4" s="315"/>
      <c r="O4" s="315"/>
      <c r="P4" s="315"/>
      <c r="Q4" s="315"/>
      <c r="R4" s="315"/>
    </row>
    <row r="5" spans="2:21" ht="15" customHeight="1">
      <c r="B5" s="315"/>
      <c r="C5" s="315"/>
      <c r="D5" s="315"/>
      <c r="E5" s="315"/>
      <c r="F5" s="315"/>
      <c r="G5" s="315"/>
      <c r="H5" s="315"/>
      <c r="I5" s="315"/>
      <c r="J5" s="315"/>
      <c r="K5" s="315"/>
      <c r="L5" s="315"/>
      <c r="M5" s="315"/>
      <c r="N5" s="315"/>
      <c r="O5" s="315"/>
      <c r="P5" s="315"/>
      <c r="Q5" s="315"/>
      <c r="R5" s="315"/>
      <c r="S5" s="81"/>
      <c r="T5" s="81"/>
    </row>
    <row r="6" spans="2:21">
      <c r="B6" s="315"/>
      <c r="C6" s="315"/>
      <c r="D6" s="315"/>
      <c r="E6" s="315"/>
      <c r="F6" s="315"/>
      <c r="G6" s="315"/>
      <c r="H6" s="315"/>
      <c r="I6" s="315"/>
      <c r="J6" s="315"/>
      <c r="K6" s="315"/>
      <c r="L6" s="315"/>
      <c r="M6" s="315"/>
      <c r="N6" s="315"/>
      <c r="O6" s="315"/>
      <c r="P6" s="315"/>
      <c r="Q6" s="315"/>
      <c r="R6" s="315"/>
      <c r="S6" s="81"/>
      <c r="T6" s="81"/>
    </row>
    <row r="7" spans="2:21">
      <c r="B7" s="81"/>
      <c r="C7" s="81"/>
      <c r="D7" s="81"/>
      <c r="E7" s="81"/>
      <c r="F7" s="81"/>
      <c r="G7" s="81"/>
      <c r="H7" s="81"/>
      <c r="I7" s="81"/>
      <c r="J7" s="81"/>
      <c r="K7" s="81"/>
      <c r="L7" s="81"/>
      <c r="M7" s="81"/>
      <c r="N7" s="81"/>
      <c r="O7" s="81"/>
      <c r="P7" s="81"/>
      <c r="Q7" s="81"/>
      <c r="R7" s="81"/>
      <c r="S7" s="81"/>
      <c r="T7" s="81"/>
    </row>
    <row r="9" spans="2:21" ht="17" thickBot="1">
      <c r="B9" s="320" t="str">
        <f>'Initial Qubit Quantification'!L17</f>
        <v>CHIP X.1</v>
      </c>
      <c r="C9" s="320"/>
      <c r="D9" s="320"/>
    </row>
    <row r="10" spans="2:21">
      <c r="B10" s="57"/>
      <c r="C10" s="58"/>
      <c r="D10" s="58"/>
      <c r="E10" s="58"/>
      <c r="F10" s="58"/>
      <c r="G10" s="58"/>
      <c r="H10" s="58"/>
      <c r="I10" s="58"/>
      <c r="J10" s="27"/>
    </row>
    <row r="11" spans="2:21" ht="48.75" customHeight="1">
      <c r="B11" s="74"/>
      <c r="C11" s="82" t="s">
        <v>6</v>
      </c>
      <c r="D11" s="82" t="s">
        <v>0</v>
      </c>
      <c r="E11" s="82" t="s">
        <v>309</v>
      </c>
      <c r="F11" s="82" t="s">
        <v>310</v>
      </c>
      <c r="G11" s="83" t="s">
        <v>311</v>
      </c>
      <c r="H11" s="82" t="s">
        <v>312</v>
      </c>
      <c r="I11" s="84" t="s">
        <v>313</v>
      </c>
      <c r="J11" s="85"/>
      <c r="L11" s="86"/>
    </row>
    <row r="12" spans="2:21" ht="15" customHeight="1">
      <c r="B12" s="74"/>
      <c r="C12" s="317">
        <v>1</v>
      </c>
      <c r="D12" s="87"/>
      <c r="E12" s="324"/>
      <c r="F12" s="327"/>
      <c r="G12" s="331"/>
      <c r="H12" s="322">
        <f>(G12*500)/100</f>
        <v>0</v>
      </c>
      <c r="I12" s="334" t="e">
        <f>H12/F12</f>
        <v>#DIV/0!</v>
      </c>
      <c r="J12" s="85"/>
    </row>
    <row r="13" spans="2:21" ht="15" customHeight="1">
      <c r="B13" s="74"/>
      <c r="C13" s="317"/>
      <c r="D13" s="87"/>
      <c r="E13" s="325"/>
      <c r="F13" s="328"/>
      <c r="G13" s="331"/>
      <c r="H13" s="322"/>
      <c r="I13" s="334"/>
      <c r="J13" s="85"/>
    </row>
    <row r="14" spans="2:21" ht="15" customHeight="1">
      <c r="B14" s="74"/>
      <c r="C14" s="317"/>
      <c r="D14" s="87"/>
      <c r="E14" s="325"/>
      <c r="F14" s="328"/>
      <c r="G14" s="331"/>
      <c r="H14" s="322"/>
      <c r="I14" s="334"/>
      <c r="J14" s="85"/>
    </row>
    <row r="15" spans="2:21" ht="15" customHeight="1">
      <c r="B15" s="74"/>
      <c r="C15" s="317"/>
      <c r="D15" s="87"/>
      <c r="E15" s="325"/>
      <c r="F15" s="328"/>
      <c r="G15" s="331"/>
      <c r="H15" s="322"/>
      <c r="I15" s="334"/>
      <c r="J15" s="85"/>
    </row>
    <row r="16" spans="2:21" ht="15" customHeight="1">
      <c r="B16" s="74"/>
      <c r="C16" s="318"/>
      <c r="D16" s="87"/>
      <c r="E16" s="326"/>
      <c r="F16" s="329"/>
      <c r="G16" s="332"/>
      <c r="H16" s="323"/>
      <c r="I16" s="335"/>
      <c r="J16" s="85"/>
      <c r="N16" s="59"/>
      <c r="O16" s="59"/>
      <c r="P16" s="59"/>
      <c r="Q16" s="59"/>
      <c r="R16" s="59"/>
      <c r="S16" s="59"/>
      <c r="T16" s="59"/>
    </row>
    <row r="17" spans="2:20" ht="15" customHeight="1">
      <c r="B17" s="74"/>
      <c r="C17" s="317">
        <v>2</v>
      </c>
      <c r="D17" s="87"/>
      <c r="E17" s="324"/>
      <c r="F17" s="328"/>
      <c r="G17" s="331"/>
      <c r="H17" s="322">
        <f>(G17*500)/100</f>
        <v>0</v>
      </c>
      <c r="I17" s="334" t="e">
        <f>H17/F17</f>
        <v>#DIV/0!</v>
      </c>
      <c r="J17" s="85"/>
      <c r="N17" s="59"/>
      <c r="O17" s="59"/>
      <c r="P17" s="59"/>
      <c r="Q17" s="59"/>
      <c r="R17" s="59"/>
      <c r="S17" s="59"/>
      <c r="T17" s="59"/>
    </row>
    <row r="18" spans="2:20" ht="15" customHeight="1">
      <c r="B18" s="74"/>
      <c r="C18" s="317"/>
      <c r="D18" s="87"/>
      <c r="E18" s="325"/>
      <c r="F18" s="328"/>
      <c r="G18" s="331"/>
      <c r="H18" s="322"/>
      <c r="I18" s="334"/>
      <c r="J18" s="85"/>
      <c r="N18" s="59"/>
      <c r="O18" s="59"/>
      <c r="P18" s="59"/>
      <c r="Q18" s="59"/>
      <c r="R18" s="59"/>
      <c r="S18" s="59"/>
      <c r="T18" s="59"/>
    </row>
    <row r="19" spans="2:20" ht="15" customHeight="1">
      <c r="B19" s="74"/>
      <c r="C19" s="317"/>
      <c r="D19" s="87"/>
      <c r="E19" s="325"/>
      <c r="F19" s="328"/>
      <c r="G19" s="331"/>
      <c r="H19" s="322"/>
      <c r="I19" s="334"/>
      <c r="J19" s="85"/>
      <c r="N19" s="59"/>
      <c r="O19" s="59"/>
      <c r="P19" s="59"/>
      <c r="Q19" s="59"/>
      <c r="R19" s="59"/>
      <c r="S19" s="59"/>
      <c r="T19" s="59"/>
    </row>
    <row r="20" spans="2:20" ht="15" customHeight="1">
      <c r="B20" s="74"/>
      <c r="C20" s="317"/>
      <c r="D20" s="87"/>
      <c r="E20" s="325"/>
      <c r="F20" s="328"/>
      <c r="G20" s="331"/>
      <c r="H20" s="322"/>
      <c r="I20" s="334"/>
      <c r="J20" s="85"/>
      <c r="N20" s="59"/>
      <c r="O20" s="88"/>
      <c r="P20" s="88"/>
      <c r="Q20" s="88"/>
      <c r="R20" s="88"/>
      <c r="S20" s="88"/>
      <c r="T20" s="59"/>
    </row>
    <row r="21" spans="2:20" ht="15" customHeight="1">
      <c r="B21" s="74"/>
      <c r="C21" s="318"/>
      <c r="D21" s="87"/>
      <c r="E21" s="326"/>
      <c r="F21" s="329"/>
      <c r="G21" s="332"/>
      <c r="H21" s="323"/>
      <c r="I21" s="335"/>
      <c r="J21" s="85"/>
      <c r="N21" s="59"/>
      <c r="O21" s="59"/>
      <c r="P21" s="59"/>
      <c r="Q21" s="59"/>
      <c r="R21" s="59"/>
      <c r="S21" s="59"/>
      <c r="T21" s="59"/>
    </row>
    <row r="22" spans="2:20" ht="15" customHeight="1">
      <c r="B22" s="74"/>
      <c r="C22" s="316">
        <v>3</v>
      </c>
      <c r="D22" s="87"/>
      <c r="E22" s="324"/>
      <c r="F22" s="327"/>
      <c r="G22" s="330"/>
      <c r="H22" s="321">
        <f>(G24*500)/100</f>
        <v>0</v>
      </c>
      <c r="I22" s="333" t="e">
        <f>H22/F24</f>
        <v>#DIV/0!</v>
      </c>
      <c r="J22" s="85"/>
      <c r="N22" s="59"/>
      <c r="O22" s="59"/>
      <c r="P22" s="59"/>
      <c r="Q22" s="59"/>
      <c r="R22" s="59"/>
      <c r="S22" s="59"/>
      <c r="T22" s="59"/>
    </row>
    <row r="23" spans="2:20" ht="15" customHeight="1">
      <c r="B23" s="74"/>
      <c r="C23" s="317"/>
      <c r="D23" s="87"/>
      <c r="E23" s="325"/>
      <c r="F23" s="328"/>
      <c r="G23" s="331"/>
      <c r="H23" s="322"/>
      <c r="I23" s="334"/>
      <c r="J23" s="85"/>
      <c r="N23" s="59"/>
      <c r="O23" s="59"/>
      <c r="P23" s="59"/>
      <c r="Q23" s="59"/>
      <c r="R23" s="59"/>
      <c r="S23" s="59"/>
      <c r="T23" s="59"/>
    </row>
    <row r="24" spans="2:20" ht="15" customHeight="1">
      <c r="B24" s="74"/>
      <c r="C24" s="317"/>
      <c r="D24" s="87"/>
      <c r="E24" s="325"/>
      <c r="F24" s="328"/>
      <c r="G24" s="331"/>
      <c r="H24" s="322"/>
      <c r="I24" s="334"/>
      <c r="J24" s="85"/>
      <c r="N24" s="59"/>
      <c r="O24" s="59"/>
      <c r="P24" s="59"/>
      <c r="Q24" s="59"/>
      <c r="R24" s="59"/>
      <c r="S24" s="59"/>
      <c r="T24" s="59"/>
    </row>
    <row r="25" spans="2:20" ht="15" customHeight="1">
      <c r="B25" s="74"/>
      <c r="C25" s="317"/>
      <c r="D25" s="87"/>
      <c r="E25" s="325"/>
      <c r="F25" s="328"/>
      <c r="G25" s="331"/>
      <c r="H25" s="322"/>
      <c r="I25" s="334"/>
      <c r="J25" s="85"/>
      <c r="N25" s="59"/>
      <c r="O25" s="59"/>
      <c r="P25" s="59"/>
      <c r="Q25" s="59"/>
      <c r="R25" s="59"/>
      <c r="S25" s="59"/>
      <c r="T25" s="59"/>
    </row>
    <row r="26" spans="2:20" ht="15" customHeight="1">
      <c r="B26" s="74"/>
      <c r="C26" s="318"/>
      <c r="D26" s="87"/>
      <c r="E26" s="326"/>
      <c r="F26" s="329"/>
      <c r="G26" s="332"/>
      <c r="H26" s="323"/>
      <c r="I26" s="335"/>
      <c r="J26" s="85"/>
      <c r="N26" s="59"/>
      <c r="O26" s="59"/>
      <c r="P26" s="59"/>
      <c r="Q26" s="59"/>
      <c r="R26" s="59"/>
      <c r="S26" s="59"/>
      <c r="T26" s="59"/>
    </row>
    <row r="27" spans="2:20" ht="15" customHeight="1">
      <c r="B27" s="74"/>
      <c r="C27" s="316">
        <v>4</v>
      </c>
      <c r="D27" s="87"/>
      <c r="E27" s="324"/>
      <c r="F27" s="327"/>
      <c r="G27" s="330"/>
      <c r="H27" s="321">
        <f>(G31*500)/100</f>
        <v>0</v>
      </c>
      <c r="I27" s="333" t="e">
        <f>H27/F31</f>
        <v>#DIV/0!</v>
      </c>
      <c r="J27" s="85"/>
      <c r="N27" s="59"/>
      <c r="O27" s="59"/>
      <c r="P27" s="59"/>
      <c r="Q27" s="59"/>
      <c r="R27" s="59"/>
      <c r="S27" s="59"/>
      <c r="T27" s="59"/>
    </row>
    <row r="28" spans="2:20" ht="15" customHeight="1">
      <c r="B28" s="74"/>
      <c r="C28" s="317"/>
      <c r="D28" s="87"/>
      <c r="E28" s="325"/>
      <c r="F28" s="328"/>
      <c r="G28" s="331"/>
      <c r="H28" s="322"/>
      <c r="I28" s="334"/>
      <c r="J28" s="85"/>
      <c r="N28" s="59"/>
      <c r="O28" s="59"/>
      <c r="P28" s="59"/>
      <c r="Q28" s="59"/>
      <c r="R28" s="59"/>
      <c r="S28" s="59"/>
      <c r="T28" s="59"/>
    </row>
    <row r="29" spans="2:20" ht="15" customHeight="1">
      <c r="B29" s="74"/>
      <c r="C29" s="317"/>
      <c r="D29" s="87"/>
      <c r="E29" s="325"/>
      <c r="F29" s="328"/>
      <c r="G29" s="331"/>
      <c r="H29" s="322"/>
      <c r="I29" s="334"/>
      <c r="J29" s="85"/>
      <c r="N29" s="59"/>
      <c r="O29" s="59"/>
      <c r="P29" s="59"/>
      <c r="Q29" s="59"/>
      <c r="R29" s="59"/>
      <c r="S29" s="59"/>
      <c r="T29" s="59"/>
    </row>
    <row r="30" spans="2:20" ht="15" customHeight="1">
      <c r="B30" s="74"/>
      <c r="C30" s="317"/>
      <c r="D30" s="87"/>
      <c r="E30" s="325"/>
      <c r="F30" s="328"/>
      <c r="G30" s="331"/>
      <c r="H30" s="322"/>
      <c r="I30" s="334"/>
      <c r="J30" s="85"/>
      <c r="N30" s="59"/>
      <c r="O30" s="59"/>
      <c r="P30" s="59"/>
      <c r="Q30" s="59"/>
      <c r="R30" s="59"/>
      <c r="S30" s="59"/>
      <c r="T30" s="59"/>
    </row>
    <row r="31" spans="2:20" ht="15" customHeight="1">
      <c r="B31" s="74"/>
      <c r="C31" s="318"/>
      <c r="D31" s="87"/>
      <c r="E31" s="326"/>
      <c r="F31" s="329"/>
      <c r="G31" s="332"/>
      <c r="H31" s="323"/>
      <c r="I31" s="335"/>
      <c r="J31" s="85"/>
      <c r="N31" s="59"/>
      <c r="O31" s="59"/>
      <c r="P31" s="59"/>
      <c r="Q31" s="59"/>
      <c r="R31" s="59"/>
      <c r="S31" s="59"/>
      <c r="T31" s="59"/>
    </row>
    <row r="32" spans="2:20" ht="15" customHeight="1">
      <c r="B32" s="74"/>
      <c r="C32" s="316">
        <v>5</v>
      </c>
      <c r="D32" s="87"/>
      <c r="E32" s="324"/>
      <c r="F32" s="327"/>
      <c r="G32" s="330"/>
      <c r="H32" s="321">
        <f>(G36*500)/100</f>
        <v>0</v>
      </c>
      <c r="I32" s="333" t="e">
        <f>H32/F36</f>
        <v>#DIV/0!</v>
      </c>
      <c r="J32" s="85"/>
      <c r="N32" s="59"/>
      <c r="O32" s="59"/>
      <c r="P32" s="59"/>
      <c r="Q32" s="59"/>
      <c r="R32" s="59"/>
      <c r="S32" s="59"/>
      <c r="T32" s="59"/>
    </row>
    <row r="33" spans="2:20" ht="15" customHeight="1">
      <c r="B33" s="74"/>
      <c r="C33" s="317"/>
      <c r="D33" s="87"/>
      <c r="E33" s="325"/>
      <c r="F33" s="328"/>
      <c r="G33" s="331"/>
      <c r="H33" s="322"/>
      <c r="I33" s="334"/>
      <c r="J33" s="85"/>
      <c r="N33" s="59"/>
      <c r="O33" s="59"/>
      <c r="P33" s="59"/>
      <c r="Q33" s="59"/>
      <c r="R33" s="59"/>
      <c r="S33" s="59"/>
      <c r="T33" s="59"/>
    </row>
    <row r="34" spans="2:20" ht="15" customHeight="1">
      <c r="B34" s="74"/>
      <c r="C34" s="317"/>
      <c r="D34" s="87"/>
      <c r="E34" s="325"/>
      <c r="F34" s="328"/>
      <c r="G34" s="331"/>
      <c r="H34" s="322"/>
      <c r="I34" s="334"/>
      <c r="J34" s="85"/>
      <c r="N34" s="59"/>
      <c r="O34" s="59"/>
      <c r="P34" s="59"/>
      <c r="Q34" s="59"/>
      <c r="R34" s="59"/>
      <c r="S34" s="59"/>
      <c r="T34" s="59"/>
    </row>
    <row r="35" spans="2:20" ht="15" customHeight="1">
      <c r="B35" s="74"/>
      <c r="C35" s="317"/>
      <c r="D35" s="87"/>
      <c r="E35" s="325"/>
      <c r="F35" s="328"/>
      <c r="G35" s="331"/>
      <c r="H35" s="322"/>
      <c r="I35" s="334"/>
      <c r="J35" s="85"/>
      <c r="N35" s="59"/>
      <c r="O35" s="59"/>
      <c r="P35" s="59"/>
      <c r="Q35" s="59"/>
      <c r="R35" s="59"/>
      <c r="S35" s="59"/>
      <c r="T35" s="59"/>
    </row>
    <row r="36" spans="2:20">
      <c r="B36" s="74"/>
      <c r="C36" s="318"/>
      <c r="D36" s="87"/>
      <c r="E36" s="326"/>
      <c r="F36" s="329"/>
      <c r="G36" s="332"/>
      <c r="H36" s="323"/>
      <c r="I36" s="335"/>
      <c r="J36" s="85"/>
      <c r="N36" s="59"/>
      <c r="O36" s="59"/>
      <c r="P36" s="59"/>
      <c r="Q36" s="59"/>
      <c r="R36" s="59"/>
      <c r="S36" s="59"/>
      <c r="T36" s="59"/>
    </row>
    <row r="37" spans="2:20">
      <c r="B37" s="74"/>
      <c r="C37" s="319" t="s">
        <v>314</v>
      </c>
      <c r="D37" s="319"/>
      <c r="E37" s="319"/>
      <c r="F37" s="319"/>
      <c r="G37" s="89">
        <f>SUM(G12:G36)</f>
        <v>0</v>
      </c>
      <c r="H37" s="90">
        <f>SUM(H12:H35)</f>
        <v>0</v>
      </c>
      <c r="I37" s="91" t="e">
        <f>SUM(I12:I35)</f>
        <v>#DIV/0!</v>
      </c>
      <c r="J37" s="85"/>
      <c r="N37" s="59"/>
      <c r="O37" s="59"/>
      <c r="P37" s="59"/>
      <c r="Q37" s="59"/>
      <c r="R37" s="59"/>
      <c r="S37" s="59"/>
      <c r="T37" s="59"/>
    </row>
    <row r="38" spans="2:20" ht="14" thickBot="1">
      <c r="B38" s="75"/>
      <c r="C38" s="92"/>
      <c r="D38" s="92"/>
      <c r="E38" s="92"/>
      <c r="F38" s="92"/>
      <c r="G38" s="92"/>
      <c r="H38" s="92"/>
      <c r="I38" s="92"/>
      <c r="J38" s="93"/>
      <c r="N38" s="59"/>
      <c r="O38" s="71"/>
      <c r="P38" s="71"/>
      <c r="Q38" s="71"/>
      <c r="R38" s="71"/>
      <c r="S38" s="71"/>
      <c r="T38" s="59"/>
    </row>
    <row r="39" spans="2:20" ht="14">
      <c r="M39" s="94"/>
      <c r="N39" s="59"/>
      <c r="O39" s="59"/>
      <c r="P39" s="59"/>
      <c r="Q39" s="59"/>
      <c r="R39" s="59"/>
      <c r="S39" s="59"/>
      <c r="T39" s="59"/>
    </row>
    <row r="40" spans="2:20" ht="14">
      <c r="G40" s="94"/>
      <c r="N40" s="59"/>
      <c r="O40" s="59"/>
      <c r="P40" s="59"/>
      <c r="Q40" s="59"/>
      <c r="R40" s="59"/>
      <c r="S40" s="59"/>
      <c r="T40" s="59"/>
    </row>
    <row r="41" spans="2:20" ht="14">
      <c r="B41" s="94"/>
    </row>
    <row r="42" spans="2:20" ht="17" thickBot="1">
      <c r="B42" s="320" t="str">
        <f>'Initial Qubit Quantification'!L31</f>
        <v>CHIP X.2</v>
      </c>
      <c r="C42" s="320"/>
      <c r="D42" s="320"/>
    </row>
    <row r="43" spans="2:20">
      <c r="B43" s="57"/>
      <c r="C43" s="58"/>
      <c r="D43" s="58"/>
      <c r="E43" s="58"/>
      <c r="F43" s="58"/>
      <c r="G43" s="58"/>
      <c r="H43" s="58"/>
      <c r="I43" s="58"/>
      <c r="J43" s="27"/>
    </row>
    <row r="44" spans="2:20" ht="60">
      <c r="B44" s="74"/>
      <c r="C44" s="82" t="s">
        <v>6</v>
      </c>
      <c r="D44" s="82" t="s">
        <v>0</v>
      </c>
      <c r="E44" s="82" t="s">
        <v>309</v>
      </c>
      <c r="F44" s="82" t="s">
        <v>310</v>
      </c>
      <c r="G44" s="83" t="s">
        <v>311</v>
      </c>
      <c r="H44" s="82" t="s">
        <v>312</v>
      </c>
      <c r="I44" s="84" t="s">
        <v>313</v>
      </c>
      <c r="J44" s="85"/>
    </row>
    <row r="45" spans="2:20">
      <c r="B45" s="74"/>
      <c r="C45" s="317">
        <v>1</v>
      </c>
      <c r="D45" s="87"/>
      <c r="E45" s="324"/>
      <c r="F45" s="327"/>
      <c r="G45" s="331"/>
      <c r="H45" s="322">
        <f>(G45*500)/100</f>
        <v>0</v>
      </c>
      <c r="I45" s="334" t="e">
        <f>H45/F45</f>
        <v>#DIV/0!</v>
      </c>
      <c r="J45" s="85"/>
    </row>
    <row r="46" spans="2:20">
      <c r="B46" s="74"/>
      <c r="C46" s="317"/>
      <c r="D46" s="87"/>
      <c r="E46" s="325"/>
      <c r="F46" s="328"/>
      <c r="G46" s="331"/>
      <c r="H46" s="322"/>
      <c r="I46" s="334"/>
      <c r="J46" s="85"/>
    </row>
    <row r="47" spans="2:20">
      <c r="B47" s="74"/>
      <c r="C47" s="317"/>
      <c r="D47" s="87"/>
      <c r="E47" s="325"/>
      <c r="F47" s="328"/>
      <c r="G47" s="331"/>
      <c r="H47" s="322"/>
      <c r="I47" s="334"/>
      <c r="J47" s="85"/>
    </row>
    <row r="48" spans="2:20">
      <c r="B48" s="74"/>
      <c r="C48" s="317"/>
      <c r="D48" s="87"/>
      <c r="E48" s="325"/>
      <c r="F48" s="328"/>
      <c r="G48" s="331"/>
      <c r="H48" s="322"/>
      <c r="I48" s="334"/>
      <c r="J48" s="85"/>
    </row>
    <row r="49" spans="2:10">
      <c r="B49" s="74"/>
      <c r="C49" s="318"/>
      <c r="D49" s="87"/>
      <c r="E49" s="326"/>
      <c r="F49" s="329"/>
      <c r="G49" s="332"/>
      <c r="H49" s="323"/>
      <c r="I49" s="335"/>
      <c r="J49" s="85"/>
    </row>
    <row r="50" spans="2:10">
      <c r="B50" s="74"/>
      <c r="C50" s="317">
        <v>2</v>
      </c>
      <c r="D50" s="87"/>
      <c r="E50" s="324"/>
      <c r="F50" s="328"/>
      <c r="G50" s="331"/>
      <c r="H50" s="322">
        <f>(G50*500)/100</f>
        <v>0</v>
      </c>
      <c r="I50" s="334" t="e">
        <f>H50/F50</f>
        <v>#DIV/0!</v>
      </c>
      <c r="J50" s="85"/>
    </row>
    <row r="51" spans="2:10">
      <c r="B51" s="74"/>
      <c r="C51" s="317"/>
      <c r="D51" s="87"/>
      <c r="E51" s="325"/>
      <c r="F51" s="328"/>
      <c r="G51" s="331"/>
      <c r="H51" s="322"/>
      <c r="I51" s="334"/>
      <c r="J51" s="85"/>
    </row>
    <row r="52" spans="2:10">
      <c r="B52" s="74"/>
      <c r="C52" s="317"/>
      <c r="D52" s="87"/>
      <c r="E52" s="325"/>
      <c r="F52" s="328"/>
      <c r="G52" s="331"/>
      <c r="H52" s="322"/>
      <c r="I52" s="334"/>
      <c r="J52" s="85"/>
    </row>
    <row r="53" spans="2:10">
      <c r="B53" s="74"/>
      <c r="C53" s="317"/>
      <c r="D53" s="87"/>
      <c r="E53" s="325"/>
      <c r="F53" s="328"/>
      <c r="G53" s="331"/>
      <c r="H53" s="322"/>
      <c r="I53" s="334"/>
      <c r="J53" s="85"/>
    </row>
    <row r="54" spans="2:10">
      <c r="B54" s="74"/>
      <c r="C54" s="318"/>
      <c r="D54" s="87"/>
      <c r="E54" s="326"/>
      <c r="F54" s="329"/>
      <c r="G54" s="332"/>
      <c r="H54" s="323"/>
      <c r="I54" s="335"/>
      <c r="J54" s="85"/>
    </row>
    <row r="55" spans="2:10">
      <c r="B55" s="74"/>
      <c r="C55" s="316">
        <v>3</v>
      </c>
      <c r="D55" s="87"/>
      <c r="E55" s="324"/>
      <c r="F55" s="327"/>
      <c r="G55" s="330"/>
      <c r="H55" s="321">
        <f>(G57*500)/100</f>
        <v>0</v>
      </c>
      <c r="I55" s="333" t="e">
        <f>H55/F57</f>
        <v>#DIV/0!</v>
      </c>
      <c r="J55" s="85"/>
    </row>
    <row r="56" spans="2:10">
      <c r="B56" s="74"/>
      <c r="C56" s="317"/>
      <c r="D56" s="87"/>
      <c r="E56" s="325"/>
      <c r="F56" s="328"/>
      <c r="G56" s="331"/>
      <c r="H56" s="322"/>
      <c r="I56" s="334"/>
      <c r="J56" s="85"/>
    </row>
    <row r="57" spans="2:10">
      <c r="B57" s="74"/>
      <c r="C57" s="317"/>
      <c r="D57" s="87"/>
      <c r="E57" s="325"/>
      <c r="F57" s="328"/>
      <c r="G57" s="331"/>
      <c r="H57" s="322"/>
      <c r="I57" s="334"/>
      <c r="J57" s="85"/>
    </row>
    <row r="58" spans="2:10">
      <c r="B58" s="74"/>
      <c r="C58" s="317"/>
      <c r="D58" s="87"/>
      <c r="E58" s="325"/>
      <c r="F58" s="328"/>
      <c r="G58" s="331"/>
      <c r="H58" s="322"/>
      <c r="I58" s="334"/>
      <c r="J58" s="85"/>
    </row>
    <row r="59" spans="2:10">
      <c r="B59" s="74"/>
      <c r="C59" s="318"/>
      <c r="D59" s="87"/>
      <c r="E59" s="326"/>
      <c r="F59" s="329"/>
      <c r="G59" s="332"/>
      <c r="H59" s="323"/>
      <c r="I59" s="335"/>
      <c r="J59" s="85"/>
    </row>
    <row r="60" spans="2:10">
      <c r="B60" s="74"/>
      <c r="C60" s="316">
        <v>4</v>
      </c>
      <c r="D60" s="87"/>
      <c r="E60" s="324"/>
      <c r="F60" s="327"/>
      <c r="G60" s="330"/>
      <c r="H60" s="321">
        <f>(G64*500)/100</f>
        <v>0</v>
      </c>
      <c r="I60" s="333" t="e">
        <f>H60/F64</f>
        <v>#DIV/0!</v>
      </c>
      <c r="J60" s="85"/>
    </row>
    <row r="61" spans="2:10">
      <c r="B61" s="74"/>
      <c r="C61" s="317"/>
      <c r="D61" s="87"/>
      <c r="E61" s="325"/>
      <c r="F61" s="328"/>
      <c r="G61" s="331"/>
      <c r="H61" s="322"/>
      <c r="I61" s="334"/>
      <c r="J61" s="85"/>
    </row>
    <row r="62" spans="2:10">
      <c r="B62" s="74"/>
      <c r="C62" s="317"/>
      <c r="D62" s="87"/>
      <c r="E62" s="325"/>
      <c r="F62" s="328"/>
      <c r="G62" s="331"/>
      <c r="H62" s="322"/>
      <c r="I62" s="334"/>
      <c r="J62" s="85"/>
    </row>
    <row r="63" spans="2:10">
      <c r="B63" s="74"/>
      <c r="C63" s="317"/>
      <c r="D63" s="87"/>
      <c r="E63" s="325"/>
      <c r="F63" s="328"/>
      <c r="G63" s="331"/>
      <c r="H63" s="322"/>
      <c r="I63" s="334"/>
      <c r="J63" s="85"/>
    </row>
    <row r="64" spans="2:10">
      <c r="B64" s="74"/>
      <c r="C64" s="318"/>
      <c r="D64" s="87"/>
      <c r="E64" s="326"/>
      <c r="F64" s="329"/>
      <c r="G64" s="332"/>
      <c r="H64" s="323"/>
      <c r="I64" s="335"/>
      <c r="J64" s="85"/>
    </row>
    <row r="65" spans="2:10">
      <c r="B65" s="74"/>
      <c r="C65" s="316">
        <v>5</v>
      </c>
      <c r="D65" s="87"/>
      <c r="E65" s="324"/>
      <c r="F65" s="327"/>
      <c r="G65" s="330"/>
      <c r="H65" s="321">
        <f>(G69*500)/100</f>
        <v>0</v>
      </c>
      <c r="I65" s="333" t="e">
        <f>H65/F69</f>
        <v>#DIV/0!</v>
      </c>
      <c r="J65" s="85"/>
    </row>
    <row r="66" spans="2:10">
      <c r="B66" s="74"/>
      <c r="C66" s="317"/>
      <c r="D66" s="87"/>
      <c r="E66" s="325"/>
      <c r="F66" s="328"/>
      <c r="G66" s="331"/>
      <c r="H66" s="322"/>
      <c r="I66" s="334"/>
      <c r="J66" s="85"/>
    </row>
    <row r="67" spans="2:10">
      <c r="B67" s="74"/>
      <c r="C67" s="317"/>
      <c r="D67" s="87"/>
      <c r="E67" s="325"/>
      <c r="F67" s="328"/>
      <c r="G67" s="331"/>
      <c r="H67" s="322"/>
      <c r="I67" s="334"/>
      <c r="J67" s="85"/>
    </row>
    <row r="68" spans="2:10">
      <c r="B68" s="74"/>
      <c r="C68" s="317"/>
      <c r="D68" s="87"/>
      <c r="E68" s="325"/>
      <c r="F68" s="328"/>
      <c r="G68" s="331"/>
      <c r="H68" s="322"/>
      <c r="I68" s="334"/>
      <c r="J68" s="85"/>
    </row>
    <row r="69" spans="2:10">
      <c r="B69" s="74"/>
      <c r="C69" s="318"/>
      <c r="D69" s="87"/>
      <c r="E69" s="326"/>
      <c r="F69" s="329"/>
      <c r="G69" s="332"/>
      <c r="H69" s="323"/>
      <c r="I69" s="335"/>
      <c r="J69" s="85"/>
    </row>
    <row r="70" spans="2:10">
      <c r="B70" s="74"/>
      <c r="C70" s="319" t="s">
        <v>314</v>
      </c>
      <c r="D70" s="319"/>
      <c r="E70" s="319"/>
      <c r="F70" s="319"/>
      <c r="G70" s="89">
        <f>SUM(G45:G69)</f>
        <v>0</v>
      </c>
      <c r="H70" s="90">
        <f>SUM(H45:H68)</f>
        <v>0</v>
      </c>
      <c r="I70" s="91" t="e">
        <f>SUM(I45:I68)</f>
        <v>#DIV/0!</v>
      </c>
      <c r="J70" s="85"/>
    </row>
    <row r="71" spans="2:10" ht="14" thickBot="1">
      <c r="B71" s="75"/>
      <c r="C71" s="92"/>
      <c r="D71" s="92"/>
      <c r="E71" s="92"/>
      <c r="F71" s="92"/>
      <c r="G71" s="92"/>
      <c r="H71" s="92"/>
      <c r="I71" s="92"/>
      <c r="J71" s="93"/>
    </row>
    <row r="74" spans="2:10">
      <c r="B74" s="95"/>
      <c r="C74" s="95"/>
      <c r="D74" s="95"/>
    </row>
    <row r="75" spans="2:10" ht="19.5" customHeight="1" thickBot="1">
      <c r="B75" s="320" t="str">
        <f>'Initial Qubit Quantification'!L43</f>
        <v>CHIP X.3</v>
      </c>
      <c r="C75" s="320"/>
      <c r="D75" s="320"/>
    </row>
    <row r="76" spans="2:10">
      <c r="B76" s="57"/>
      <c r="C76" s="58"/>
      <c r="D76" s="58"/>
      <c r="E76" s="58"/>
      <c r="F76" s="58"/>
      <c r="G76" s="58"/>
      <c r="H76" s="58"/>
      <c r="I76" s="58"/>
      <c r="J76" s="27"/>
    </row>
    <row r="77" spans="2:10" ht="60">
      <c r="B77" s="74"/>
      <c r="C77" s="82" t="s">
        <v>6</v>
      </c>
      <c r="D77" s="82" t="s">
        <v>0</v>
      </c>
      <c r="E77" s="82" t="s">
        <v>309</v>
      </c>
      <c r="F77" s="82" t="s">
        <v>310</v>
      </c>
      <c r="G77" s="83" t="s">
        <v>311</v>
      </c>
      <c r="H77" s="82" t="s">
        <v>312</v>
      </c>
      <c r="I77" s="84" t="s">
        <v>313</v>
      </c>
      <c r="J77" s="85"/>
    </row>
    <row r="78" spans="2:10">
      <c r="B78" s="74"/>
      <c r="C78" s="317">
        <v>1</v>
      </c>
      <c r="D78" s="87"/>
      <c r="E78" s="324"/>
      <c r="F78" s="327"/>
      <c r="G78" s="331"/>
      <c r="H78" s="322">
        <f>(G78*500)/100</f>
        <v>0</v>
      </c>
      <c r="I78" s="334" t="e">
        <f>H78/F78</f>
        <v>#DIV/0!</v>
      </c>
      <c r="J78" s="85"/>
    </row>
    <row r="79" spans="2:10">
      <c r="B79" s="74"/>
      <c r="C79" s="317"/>
      <c r="D79" s="87"/>
      <c r="E79" s="325"/>
      <c r="F79" s="328"/>
      <c r="G79" s="331"/>
      <c r="H79" s="322"/>
      <c r="I79" s="334"/>
      <c r="J79" s="85"/>
    </row>
    <row r="80" spans="2:10">
      <c r="B80" s="74"/>
      <c r="C80" s="317"/>
      <c r="D80" s="87"/>
      <c r="E80" s="325"/>
      <c r="F80" s="328"/>
      <c r="G80" s="331"/>
      <c r="H80" s="322"/>
      <c r="I80" s="334"/>
      <c r="J80" s="85"/>
    </row>
    <row r="81" spans="2:10">
      <c r="B81" s="74"/>
      <c r="C81" s="317"/>
      <c r="D81" s="87"/>
      <c r="E81" s="325"/>
      <c r="F81" s="328"/>
      <c r="G81" s="331"/>
      <c r="H81" s="322"/>
      <c r="I81" s="334"/>
      <c r="J81" s="85"/>
    </row>
    <row r="82" spans="2:10">
      <c r="B82" s="74"/>
      <c r="C82" s="318"/>
      <c r="D82" s="87"/>
      <c r="E82" s="326"/>
      <c r="F82" s="329"/>
      <c r="G82" s="332"/>
      <c r="H82" s="323"/>
      <c r="I82" s="335"/>
      <c r="J82" s="85"/>
    </row>
    <row r="83" spans="2:10">
      <c r="B83" s="74"/>
      <c r="C83" s="317">
        <v>2</v>
      </c>
      <c r="D83" s="87"/>
      <c r="E83" s="324"/>
      <c r="F83" s="328"/>
      <c r="G83" s="331"/>
      <c r="H83" s="322">
        <f>(G83*500)/100</f>
        <v>0</v>
      </c>
      <c r="I83" s="334" t="e">
        <f>H83/F83</f>
        <v>#DIV/0!</v>
      </c>
      <c r="J83" s="85"/>
    </row>
    <row r="84" spans="2:10">
      <c r="B84" s="74"/>
      <c r="C84" s="317"/>
      <c r="D84" s="87"/>
      <c r="E84" s="325"/>
      <c r="F84" s="328"/>
      <c r="G84" s="331"/>
      <c r="H84" s="322"/>
      <c r="I84" s="334"/>
      <c r="J84" s="85"/>
    </row>
    <row r="85" spans="2:10">
      <c r="B85" s="74"/>
      <c r="C85" s="317"/>
      <c r="D85" s="87"/>
      <c r="E85" s="325"/>
      <c r="F85" s="328"/>
      <c r="G85" s="331"/>
      <c r="H85" s="322"/>
      <c r="I85" s="334"/>
      <c r="J85" s="85"/>
    </row>
    <row r="86" spans="2:10">
      <c r="B86" s="74"/>
      <c r="C86" s="317"/>
      <c r="D86" s="87"/>
      <c r="E86" s="325"/>
      <c r="F86" s="328"/>
      <c r="G86" s="331"/>
      <c r="H86" s="322"/>
      <c r="I86" s="334"/>
      <c r="J86" s="85"/>
    </row>
    <row r="87" spans="2:10">
      <c r="B87" s="74"/>
      <c r="C87" s="318"/>
      <c r="D87" s="87"/>
      <c r="E87" s="326"/>
      <c r="F87" s="329"/>
      <c r="G87" s="332"/>
      <c r="H87" s="323"/>
      <c r="I87" s="335"/>
      <c r="J87" s="85"/>
    </row>
    <row r="88" spans="2:10">
      <c r="B88" s="74"/>
      <c r="C88" s="316">
        <v>3</v>
      </c>
      <c r="D88" s="87"/>
      <c r="E88" s="324"/>
      <c r="F88" s="327"/>
      <c r="G88" s="330"/>
      <c r="H88" s="321">
        <f>(G90*500)/100</f>
        <v>0</v>
      </c>
      <c r="I88" s="333" t="e">
        <f>H88/F90</f>
        <v>#DIV/0!</v>
      </c>
      <c r="J88" s="85"/>
    </row>
    <row r="89" spans="2:10">
      <c r="B89" s="74"/>
      <c r="C89" s="317"/>
      <c r="D89" s="87"/>
      <c r="E89" s="325"/>
      <c r="F89" s="328"/>
      <c r="G89" s="331"/>
      <c r="H89" s="322"/>
      <c r="I89" s="334"/>
      <c r="J89" s="85"/>
    </row>
    <row r="90" spans="2:10">
      <c r="B90" s="74"/>
      <c r="C90" s="317"/>
      <c r="D90" s="87"/>
      <c r="E90" s="325"/>
      <c r="F90" s="328"/>
      <c r="G90" s="331"/>
      <c r="H90" s="322"/>
      <c r="I90" s="334"/>
      <c r="J90" s="85"/>
    </row>
    <row r="91" spans="2:10">
      <c r="B91" s="74"/>
      <c r="C91" s="317"/>
      <c r="D91" s="87"/>
      <c r="E91" s="325"/>
      <c r="F91" s="328"/>
      <c r="G91" s="331"/>
      <c r="H91" s="322"/>
      <c r="I91" s="334"/>
      <c r="J91" s="85"/>
    </row>
    <row r="92" spans="2:10">
      <c r="B92" s="74"/>
      <c r="C92" s="318"/>
      <c r="D92" s="87"/>
      <c r="E92" s="326"/>
      <c r="F92" s="329"/>
      <c r="G92" s="332"/>
      <c r="H92" s="323"/>
      <c r="I92" s="335"/>
      <c r="J92" s="85"/>
    </row>
    <row r="93" spans="2:10">
      <c r="B93" s="74"/>
      <c r="C93" s="316">
        <v>4</v>
      </c>
      <c r="D93" s="87"/>
      <c r="E93" s="324"/>
      <c r="F93" s="327"/>
      <c r="G93" s="330"/>
      <c r="H93" s="321">
        <f>(G97*500)/100</f>
        <v>0</v>
      </c>
      <c r="I93" s="333" t="e">
        <f>H93/F97</f>
        <v>#DIV/0!</v>
      </c>
      <c r="J93" s="85"/>
    </row>
    <row r="94" spans="2:10">
      <c r="B94" s="74"/>
      <c r="C94" s="317"/>
      <c r="D94" s="87"/>
      <c r="E94" s="325"/>
      <c r="F94" s="328"/>
      <c r="G94" s="331"/>
      <c r="H94" s="322"/>
      <c r="I94" s="334"/>
      <c r="J94" s="85"/>
    </row>
    <row r="95" spans="2:10">
      <c r="B95" s="74"/>
      <c r="C95" s="317"/>
      <c r="D95" s="87"/>
      <c r="E95" s="325"/>
      <c r="F95" s="328"/>
      <c r="G95" s="331"/>
      <c r="H95" s="322"/>
      <c r="I95" s="334"/>
      <c r="J95" s="85"/>
    </row>
    <row r="96" spans="2:10">
      <c r="B96" s="74"/>
      <c r="C96" s="317"/>
      <c r="D96" s="87"/>
      <c r="E96" s="325"/>
      <c r="F96" s="328"/>
      <c r="G96" s="331"/>
      <c r="H96" s="322"/>
      <c r="I96" s="334"/>
      <c r="J96" s="85"/>
    </row>
    <row r="97" spans="2:10">
      <c r="B97" s="74"/>
      <c r="C97" s="318"/>
      <c r="D97" s="87"/>
      <c r="E97" s="326"/>
      <c r="F97" s="329"/>
      <c r="G97" s="332"/>
      <c r="H97" s="323"/>
      <c r="I97" s="335"/>
      <c r="J97" s="85"/>
    </row>
    <row r="98" spans="2:10">
      <c r="B98" s="74"/>
      <c r="C98" s="316">
        <v>5</v>
      </c>
      <c r="D98" s="87"/>
      <c r="E98" s="324"/>
      <c r="F98" s="327"/>
      <c r="G98" s="330"/>
      <c r="H98" s="321">
        <f>(G102*500)/100</f>
        <v>0</v>
      </c>
      <c r="I98" s="333" t="e">
        <f>H98/F102</f>
        <v>#DIV/0!</v>
      </c>
      <c r="J98" s="85"/>
    </row>
    <row r="99" spans="2:10">
      <c r="B99" s="74"/>
      <c r="C99" s="317"/>
      <c r="D99" s="87"/>
      <c r="E99" s="325"/>
      <c r="F99" s="328"/>
      <c r="G99" s="331"/>
      <c r="H99" s="322"/>
      <c r="I99" s="334"/>
      <c r="J99" s="85"/>
    </row>
    <row r="100" spans="2:10">
      <c r="B100" s="74"/>
      <c r="C100" s="317"/>
      <c r="D100" s="87"/>
      <c r="E100" s="325"/>
      <c r="F100" s="328"/>
      <c r="G100" s="331"/>
      <c r="H100" s="322"/>
      <c r="I100" s="334"/>
      <c r="J100" s="85"/>
    </row>
    <row r="101" spans="2:10">
      <c r="B101" s="74"/>
      <c r="C101" s="317"/>
      <c r="D101" s="87"/>
      <c r="E101" s="325"/>
      <c r="F101" s="328"/>
      <c r="G101" s="331"/>
      <c r="H101" s="322"/>
      <c r="I101" s="334"/>
      <c r="J101" s="85"/>
    </row>
    <row r="102" spans="2:10">
      <c r="B102" s="74"/>
      <c r="C102" s="318"/>
      <c r="D102" s="87"/>
      <c r="E102" s="326"/>
      <c r="F102" s="329"/>
      <c r="G102" s="332"/>
      <c r="H102" s="323"/>
      <c r="I102" s="335"/>
      <c r="J102" s="85"/>
    </row>
    <row r="103" spans="2:10">
      <c r="B103" s="74"/>
      <c r="C103" s="319" t="s">
        <v>314</v>
      </c>
      <c r="D103" s="319"/>
      <c r="E103" s="319"/>
      <c r="F103" s="319"/>
      <c r="G103" s="89">
        <f>SUM(G78:G102)</f>
        <v>0</v>
      </c>
      <c r="H103" s="90">
        <f>SUM(H78:H101)</f>
        <v>0</v>
      </c>
      <c r="I103" s="91" t="e">
        <f>SUM(I78:I101)</f>
        <v>#DIV/0!</v>
      </c>
      <c r="J103" s="85"/>
    </row>
    <row r="104" spans="2:10" ht="14" thickBot="1">
      <c r="B104" s="75"/>
      <c r="C104" s="92"/>
      <c r="D104" s="92"/>
      <c r="E104" s="92"/>
      <c r="F104" s="92"/>
      <c r="G104" s="92"/>
      <c r="H104" s="92"/>
      <c r="I104" s="92"/>
      <c r="J104" s="93"/>
    </row>
  </sheetData>
  <mergeCells count="98">
    <mergeCell ref="G22:G26"/>
    <mergeCell ref="F22:F26"/>
    <mergeCell ref="H22:H26"/>
    <mergeCell ref="C37:F37"/>
    <mergeCell ref="C27:C31"/>
    <mergeCell ref="E27:E31"/>
    <mergeCell ref="C32:C36"/>
    <mergeCell ref="E32:E36"/>
    <mergeCell ref="F27:F31"/>
    <mergeCell ref="F32:F36"/>
    <mergeCell ref="G27:G31"/>
    <mergeCell ref="G32:G36"/>
    <mergeCell ref="C22:C26"/>
    <mergeCell ref="I22:I26"/>
    <mergeCell ref="I27:I31"/>
    <mergeCell ref="I32:I36"/>
    <mergeCell ref="C12:C16"/>
    <mergeCell ref="E12:E16"/>
    <mergeCell ref="F12:F16"/>
    <mergeCell ref="G12:G16"/>
    <mergeCell ref="H12:H16"/>
    <mergeCell ref="I12:I16"/>
    <mergeCell ref="C17:C21"/>
    <mergeCell ref="E17:E21"/>
    <mergeCell ref="F17:F21"/>
    <mergeCell ref="G17:G21"/>
    <mergeCell ref="H17:H21"/>
    <mergeCell ref="I17:I21"/>
    <mergeCell ref="E22:E26"/>
    <mergeCell ref="F45:F49"/>
    <mergeCell ref="G45:G49"/>
    <mergeCell ref="H45:H49"/>
    <mergeCell ref="I45:I49"/>
    <mergeCell ref="H27:H31"/>
    <mergeCell ref="H32:H36"/>
    <mergeCell ref="I50:I54"/>
    <mergeCell ref="E55:E59"/>
    <mergeCell ref="F55:F59"/>
    <mergeCell ref="G55:G59"/>
    <mergeCell ref="H55:H59"/>
    <mergeCell ref="I55:I59"/>
    <mergeCell ref="E50:E54"/>
    <mergeCell ref="F50:F54"/>
    <mergeCell ref="G50:G54"/>
    <mergeCell ref="H50:H54"/>
    <mergeCell ref="I60:I64"/>
    <mergeCell ref="C65:C69"/>
    <mergeCell ref="E65:E69"/>
    <mergeCell ref="F65:F69"/>
    <mergeCell ref="G65:G69"/>
    <mergeCell ref="H65:H69"/>
    <mergeCell ref="I65:I69"/>
    <mergeCell ref="C60:C64"/>
    <mergeCell ref="E60:E64"/>
    <mergeCell ref="F60:F64"/>
    <mergeCell ref="G60:G64"/>
    <mergeCell ref="I83:I87"/>
    <mergeCell ref="C78:C82"/>
    <mergeCell ref="E78:E82"/>
    <mergeCell ref="F78:F82"/>
    <mergeCell ref="G78:G82"/>
    <mergeCell ref="C83:C87"/>
    <mergeCell ref="E83:E87"/>
    <mergeCell ref="F83:F87"/>
    <mergeCell ref="G83:G87"/>
    <mergeCell ref="H83:H87"/>
    <mergeCell ref="C45:C49"/>
    <mergeCell ref="E45:E49"/>
    <mergeCell ref="I93:I97"/>
    <mergeCell ref="C98:C102"/>
    <mergeCell ref="E98:E102"/>
    <mergeCell ref="F98:F102"/>
    <mergeCell ref="G98:G102"/>
    <mergeCell ref="H98:H102"/>
    <mergeCell ref="I98:I102"/>
    <mergeCell ref="C93:C97"/>
    <mergeCell ref="E93:E97"/>
    <mergeCell ref="F93:F97"/>
    <mergeCell ref="G93:G97"/>
    <mergeCell ref="I88:I92"/>
    <mergeCell ref="H78:H82"/>
    <mergeCell ref="I78:I82"/>
    <mergeCell ref="B4:R6"/>
    <mergeCell ref="B2:U2"/>
    <mergeCell ref="C55:C59"/>
    <mergeCell ref="C88:C92"/>
    <mergeCell ref="C103:F103"/>
    <mergeCell ref="B9:D9"/>
    <mergeCell ref="B42:D42"/>
    <mergeCell ref="B75:D75"/>
    <mergeCell ref="H93:H97"/>
    <mergeCell ref="E88:E92"/>
    <mergeCell ref="F88:F92"/>
    <mergeCell ref="G88:G92"/>
    <mergeCell ref="H88:H92"/>
    <mergeCell ref="C70:F70"/>
    <mergeCell ref="H60:H64"/>
    <mergeCell ref="C50:C54"/>
  </mergeCells>
  <dataValidations count="1">
    <dataValidation type="list" allowBlank="1" showInputMessage="1" showErrorMessage="1" sqref="D12:D36 D45:D69 D78:D102">
      <formula1>Ion_Xpress™_Barcode_1</formula1>
    </dataValidation>
  </dataValidations>
  <pageMargins left="0.7" right="0.7" top="0.75" bottom="0.75" header="0.3" footer="0.3"/>
  <pageSetup scale="77"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99"/>
  </sheetPr>
  <dimension ref="B2:O39"/>
  <sheetViews>
    <sheetView workbookViewId="0"/>
  </sheetViews>
  <sheetFormatPr baseColWidth="10" defaultColWidth="8.83203125" defaultRowHeight="13" x14ac:dyDescent="0"/>
  <cols>
    <col min="1" max="1" width="5.33203125" style="18" customWidth="1"/>
    <col min="2" max="2" width="8.83203125" style="18"/>
    <col min="3" max="3" width="17" style="18" customWidth="1"/>
    <col min="4" max="4" width="19.83203125" style="18" customWidth="1"/>
    <col min="5" max="5" width="12.1640625" style="18" customWidth="1"/>
    <col min="6" max="6" width="10.83203125" style="18" customWidth="1"/>
    <col min="7" max="7" width="8.83203125" style="18"/>
    <col min="8" max="8" width="16.1640625" style="18" customWidth="1"/>
    <col min="9" max="16384" width="8.83203125" style="18"/>
  </cols>
  <sheetData>
    <row r="2" spans="2:15" ht="18">
      <c r="B2" s="336" t="s">
        <v>19</v>
      </c>
      <c r="C2" s="336"/>
      <c r="D2" s="336"/>
      <c r="E2" s="336"/>
      <c r="F2" s="336"/>
      <c r="G2" s="336"/>
      <c r="H2" s="336"/>
      <c r="I2" s="336"/>
      <c r="J2" s="336"/>
      <c r="K2" s="336"/>
      <c r="L2" s="336"/>
      <c r="M2" s="336"/>
      <c r="N2" s="336"/>
      <c r="O2" s="336"/>
    </row>
    <row r="3" spans="2:15" ht="15" customHeight="1">
      <c r="B3" s="298" t="s">
        <v>368</v>
      </c>
      <c r="C3" s="298"/>
      <c r="D3" s="298"/>
      <c r="E3" s="298"/>
      <c r="F3" s="298"/>
      <c r="G3" s="298"/>
      <c r="H3" s="298"/>
      <c r="I3" s="298"/>
      <c r="J3" s="298"/>
      <c r="K3" s="298"/>
      <c r="L3" s="298"/>
      <c r="M3" s="298"/>
      <c r="N3" s="298"/>
    </row>
    <row r="4" spans="2:15" ht="14" customHeight="1">
      <c r="B4" s="298"/>
      <c r="C4" s="298"/>
      <c r="D4" s="298"/>
      <c r="E4" s="298"/>
      <c r="F4" s="298"/>
      <c r="G4" s="298"/>
      <c r="H4" s="298"/>
      <c r="I4" s="298"/>
      <c r="J4" s="298"/>
      <c r="K4" s="298"/>
      <c r="L4" s="298"/>
      <c r="M4" s="298"/>
      <c r="N4" s="298"/>
    </row>
    <row r="5" spans="2:15" ht="14" customHeight="1">
      <c r="B5" s="298"/>
      <c r="C5" s="298"/>
      <c r="D5" s="298"/>
      <c r="E5" s="298"/>
      <c r="F5" s="298"/>
      <c r="G5" s="298"/>
      <c r="H5" s="298"/>
      <c r="I5" s="298"/>
      <c r="J5" s="298"/>
      <c r="K5" s="298"/>
      <c r="L5" s="298"/>
      <c r="M5" s="298"/>
      <c r="N5" s="298"/>
    </row>
    <row r="6" spans="2:15" ht="14" customHeight="1">
      <c r="B6" s="298"/>
      <c r="C6" s="298"/>
      <c r="D6" s="298"/>
      <c r="E6" s="298"/>
      <c r="F6" s="298"/>
      <c r="G6" s="298"/>
      <c r="H6" s="298"/>
      <c r="I6" s="298"/>
      <c r="J6" s="298"/>
      <c r="K6" s="298"/>
      <c r="L6" s="298"/>
      <c r="M6" s="298"/>
      <c r="N6" s="298"/>
    </row>
    <row r="7" spans="2:15" ht="14" customHeight="1">
      <c r="B7" s="298"/>
      <c r="C7" s="298"/>
      <c r="D7" s="298"/>
      <c r="E7" s="298"/>
      <c r="F7" s="298"/>
      <c r="G7" s="298"/>
      <c r="H7" s="298"/>
      <c r="I7" s="298"/>
      <c r="J7" s="298"/>
      <c r="K7" s="298"/>
      <c r="L7" s="298"/>
      <c r="M7" s="298"/>
      <c r="N7" s="298"/>
    </row>
    <row r="9" spans="2:15">
      <c r="C9" s="18" t="str">
        <f>'Initial Qubit Quantification'!C8:F8</f>
        <v>CHIP X</v>
      </c>
    </row>
    <row r="10" spans="2:15" ht="14" thickBot="1"/>
    <row r="11" spans="2:15" ht="32.25" customHeight="1" thickBot="1">
      <c r="B11" s="96" t="s">
        <v>14</v>
      </c>
      <c r="C11" s="97" t="s">
        <v>346</v>
      </c>
      <c r="D11" s="97" t="s">
        <v>15</v>
      </c>
      <c r="E11" s="97" t="s">
        <v>16</v>
      </c>
      <c r="F11" s="97" t="s">
        <v>17</v>
      </c>
      <c r="G11" s="98"/>
      <c r="H11" s="97" t="s">
        <v>354</v>
      </c>
      <c r="I11" s="27"/>
    </row>
    <row r="12" spans="2:15" ht="16.5" customHeight="1" thickTop="1">
      <c r="B12" s="99"/>
      <c r="C12" s="61"/>
      <c r="D12" s="61"/>
      <c r="E12" s="61"/>
      <c r="F12" s="61"/>
      <c r="G12" s="59"/>
      <c r="H12" s="100"/>
      <c r="I12" s="34"/>
    </row>
    <row r="13" spans="2:15">
      <c r="B13" s="101"/>
      <c r="C13" s="102"/>
      <c r="D13" s="102"/>
      <c r="E13" s="102"/>
      <c r="F13" s="103">
        <f>D13*E13</f>
        <v>0</v>
      </c>
      <c r="G13" s="104"/>
      <c r="H13" s="105" t="e">
        <f>(H12*E13)/F13</f>
        <v>#DIV/0!</v>
      </c>
      <c r="I13" s="34"/>
    </row>
    <row r="14" spans="2:15">
      <c r="B14" s="101"/>
      <c r="C14" s="102"/>
      <c r="D14" s="102"/>
      <c r="E14" s="102"/>
      <c r="F14" s="103">
        <f>D14*E14</f>
        <v>0</v>
      </c>
      <c r="G14" s="104"/>
      <c r="H14" s="105" t="e">
        <f>(H12*E14)/F14</f>
        <v>#DIV/0!</v>
      </c>
      <c r="I14" s="34"/>
    </row>
    <row r="15" spans="2:15">
      <c r="B15" s="101"/>
      <c r="C15" s="102"/>
      <c r="D15" s="102"/>
      <c r="E15" s="102"/>
      <c r="F15" s="103">
        <f>D15*E15</f>
        <v>0</v>
      </c>
      <c r="G15" s="104"/>
      <c r="H15" s="105" t="e">
        <f>(H12*E15)/F15</f>
        <v>#DIV/0!</v>
      </c>
      <c r="I15" s="34"/>
    </row>
    <row r="16" spans="2:15" ht="14">
      <c r="B16" s="74"/>
      <c r="C16" s="59"/>
      <c r="D16" s="59"/>
      <c r="E16" s="59"/>
      <c r="F16" s="59"/>
      <c r="G16" s="77" t="s">
        <v>18</v>
      </c>
      <c r="H16" s="106" t="e">
        <f>SUM(H13:H15)</f>
        <v>#DIV/0!</v>
      </c>
      <c r="I16" s="34"/>
    </row>
    <row r="17" spans="2:15" ht="14" thickBot="1">
      <c r="B17" s="75"/>
      <c r="C17" s="76"/>
      <c r="D17" s="76"/>
      <c r="E17" s="76"/>
      <c r="F17" s="76"/>
      <c r="G17" s="76"/>
      <c r="H17" s="76"/>
      <c r="I17" s="49"/>
    </row>
    <row r="23" spans="2:15" ht="18">
      <c r="B23" s="107"/>
      <c r="C23" s="107"/>
      <c r="D23" s="107"/>
      <c r="E23" s="107"/>
      <c r="F23" s="107"/>
      <c r="G23" s="107"/>
      <c r="H23" s="107"/>
      <c r="I23" s="107"/>
      <c r="J23" s="107"/>
      <c r="K23" s="107"/>
      <c r="L23" s="107"/>
      <c r="M23" s="107"/>
      <c r="N23" s="107"/>
      <c r="O23" s="107"/>
    </row>
    <row r="24" spans="2:15">
      <c r="B24" s="59"/>
      <c r="C24" s="59"/>
      <c r="D24" s="59"/>
      <c r="E24" s="59"/>
      <c r="F24" s="59"/>
      <c r="G24" s="59"/>
      <c r="H24" s="59"/>
      <c r="I24" s="59"/>
      <c r="J24" s="59"/>
      <c r="K24" s="59"/>
      <c r="L24" s="59"/>
      <c r="M24" s="59"/>
      <c r="N24" s="59"/>
      <c r="O24" s="59"/>
    </row>
    <row r="25" spans="2:15">
      <c r="B25" s="59"/>
      <c r="C25" s="59"/>
      <c r="D25" s="59"/>
      <c r="E25" s="59"/>
      <c r="F25" s="59"/>
      <c r="G25" s="59"/>
      <c r="H25" s="59"/>
      <c r="I25" s="59"/>
      <c r="J25" s="59"/>
      <c r="K25" s="59"/>
      <c r="L25" s="59"/>
      <c r="M25" s="59"/>
      <c r="N25" s="59"/>
      <c r="O25" s="59"/>
    </row>
    <row r="26" spans="2:15" ht="20.25" customHeight="1">
      <c r="B26" s="59"/>
      <c r="C26" s="108"/>
      <c r="D26" s="108"/>
      <c r="E26" s="108"/>
      <c r="F26" s="108"/>
      <c r="G26" s="108"/>
      <c r="H26" s="108"/>
      <c r="I26" s="109"/>
      <c r="J26" s="109"/>
      <c r="K26" s="59"/>
      <c r="L26" s="59"/>
      <c r="M26" s="59"/>
      <c r="N26" s="59"/>
      <c r="O26" s="59"/>
    </row>
    <row r="27" spans="2:15">
      <c r="B27" s="59"/>
      <c r="C27" s="59"/>
      <c r="D27" s="59"/>
      <c r="E27" s="59"/>
      <c r="F27" s="59"/>
      <c r="G27" s="59"/>
      <c r="H27" s="59"/>
      <c r="I27" s="59"/>
      <c r="J27" s="59"/>
      <c r="K27" s="59"/>
      <c r="L27" s="59"/>
      <c r="M27" s="59"/>
      <c r="N27" s="59"/>
      <c r="O27" s="59"/>
    </row>
    <row r="28" spans="2:15">
      <c r="B28" s="59"/>
      <c r="C28" s="59"/>
      <c r="D28" s="71"/>
      <c r="E28" s="110"/>
      <c r="F28" s="110"/>
      <c r="G28" s="59"/>
      <c r="H28" s="111"/>
      <c r="I28" s="59"/>
      <c r="J28" s="59"/>
      <c r="K28" s="59"/>
      <c r="L28" s="59"/>
      <c r="M28" s="59"/>
      <c r="N28" s="59"/>
      <c r="O28" s="59"/>
    </row>
    <row r="29" spans="2:15" ht="14">
      <c r="B29" s="59"/>
      <c r="C29" s="53"/>
      <c r="D29" s="59"/>
      <c r="E29" s="110"/>
      <c r="F29" s="110"/>
      <c r="G29" s="77"/>
      <c r="H29" s="59"/>
      <c r="I29" s="59"/>
      <c r="J29" s="59"/>
      <c r="K29" s="59"/>
      <c r="L29" s="59"/>
      <c r="M29" s="59"/>
      <c r="N29" s="59"/>
      <c r="O29" s="59"/>
    </row>
    <row r="30" spans="2:15" ht="14">
      <c r="B30" s="59"/>
      <c r="C30" s="53"/>
      <c r="D30" s="71"/>
      <c r="E30" s="110"/>
      <c r="F30" s="110"/>
      <c r="G30" s="109"/>
      <c r="H30" s="59"/>
      <c r="I30" s="59"/>
      <c r="J30" s="59"/>
      <c r="K30" s="59"/>
      <c r="L30" s="59"/>
      <c r="M30" s="59"/>
      <c r="N30" s="59"/>
      <c r="O30" s="59"/>
    </row>
    <row r="31" spans="2:15" ht="14">
      <c r="B31" s="59"/>
      <c r="C31" s="53"/>
      <c r="D31" s="59"/>
      <c r="E31" s="110"/>
      <c r="F31" s="110"/>
      <c r="G31" s="59"/>
      <c r="H31" s="59"/>
      <c r="I31" s="59"/>
      <c r="J31" s="59"/>
      <c r="K31" s="59"/>
      <c r="L31" s="59"/>
      <c r="M31" s="59"/>
      <c r="N31" s="59"/>
      <c r="O31" s="59"/>
    </row>
    <row r="32" spans="2:15" ht="14">
      <c r="B32" s="59"/>
      <c r="C32" s="53"/>
      <c r="D32" s="59"/>
      <c r="E32" s="112"/>
      <c r="F32" s="59"/>
      <c r="G32" s="59"/>
      <c r="H32" s="59"/>
      <c r="I32" s="59"/>
      <c r="J32" s="59"/>
      <c r="K32" s="59"/>
      <c r="L32" s="59"/>
      <c r="M32" s="59"/>
      <c r="N32" s="59"/>
      <c r="O32" s="59"/>
    </row>
    <row r="33" spans="2:15" ht="14">
      <c r="B33" s="59"/>
      <c r="C33" s="53"/>
      <c r="D33" s="59"/>
      <c r="E33" s="59"/>
      <c r="F33" s="59"/>
      <c r="G33" s="77"/>
      <c r="H33" s="59"/>
      <c r="I33" s="59"/>
      <c r="J33" s="59"/>
      <c r="K33" s="59"/>
      <c r="L33" s="59"/>
      <c r="M33" s="59"/>
      <c r="N33" s="59"/>
      <c r="O33" s="59"/>
    </row>
    <row r="34" spans="2:15" ht="14">
      <c r="B34" s="59"/>
      <c r="C34" s="53"/>
      <c r="D34" s="71"/>
      <c r="E34" s="110"/>
      <c r="F34" s="110"/>
      <c r="G34" s="109"/>
      <c r="H34" s="59"/>
      <c r="I34" s="59"/>
      <c r="J34" s="59"/>
      <c r="K34" s="59"/>
      <c r="L34" s="59"/>
      <c r="M34" s="59"/>
      <c r="N34" s="59"/>
      <c r="O34" s="59"/>
    </row>
    <row r="35" spans="2:15" ht="14">
      <c r="B35" s="59"/>
      <c r="C35" s="53"/>
      <c r="D35" s="59"/>
      <c r="E35" s="110"/>
      <c r="F35" s="110"/>
      <c r="G35" s="59"/>
      <c r="H35" s="59"/>
      <c r="I35" s="59"/>
      <c r="J35" s="59"/>
      <c r="K35" s="59"/>
      <c r="L35" s="59"/>
      <c r="M35" s="59"/>
      <c r="N35" s="59"/>
      <c r="O35" s="59"/>
    </row>
    <row r="36" spans="2:15" ht="14">
      <c r="B36" s="59"/>
      <c r="C36" s="53"/>
      <c r="D36" s="59"/>
      <c r="E36" s="112"/>
      <c r="F36" s="59"/>
      <c r="G36" s="59"/>
      <c r="H36" s="59"/>
      <c r="I36" s="59"/>
      <c r="J36" s="59"/>
      <c r="K36" s="59"/>
      <c r="L36" s="59"/>
      <c r="M36" s="59"/>
      <c r="N36" s="59"/>
      <c r="O36" s="59"/>
    </row>
    <row r="37" spans="2:15" ht="14">
      <c r="B37" s="59"/>
      <c r="C37" s="53"/>
      <c r="D37" s="59"/>
      <c r="E37" s="59"/>
      <c r="F37" s="59"/>
      <c r="G37" s="77"/>
      <c r="H37" s="59"/>
      <c r="I37" s="59"/>
      <c r="J37" s="59"/>
      <c r="K37" s="59"/>
      <c r="L37" s="59"/>
      <c r="M37" s="59"/>
      <c r="N37" s="59"/>
      <c r="O37" s="59"/>
    </row>
    <row r="38" spans="2:15" ht="14">
      <c r="B38" s="59"/>
      <c r="C38" s="53"/>
      <c r="D38" s="71"/>
      <c r="E38" s="110"/>
      <c r="F38" s="110"/>
      <c r="G38" s="109"/>
      <c r="H38" s="59"/>
      <c r="I38" s="59"/>
      <c r="J38" s="59"/>
      <c r="K38" s="59"/>
      <c r="L38" s="59"/>
      <c r="M38" s="59"/>
      <c r="N38" s="59"/>
      <c r="O38" s="59"/>
    </row>
    <row r="39" spans="2:15" ht="14">
      <c r="B39" s="59"/>
      <c r="C39" s="53"/>
      <c r="D39" s="59"/>
      <c r="E39" s="337"/>
      <c r="F39" s="337"/>
      <c r="G39" s="77"/>
      <c r="H39" s="59"/>
      <c r="I39" s="59"/>
      <c r="J39" s="59"/>
      <c r="K39" s="59"/>
      <c r="L39" s="59"/>
      <c r="M39" s="59"/>
      <c r="N39" s="59"/>
      <c r="O39" s="59"/>
    </row>
  </sheetData>
  <mergeCells count="3">
    <mergeCell ref="B2:O2"/>
    <mergeCell ref="E39:F39"/>
    <mergeCell ref="B3:N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99"/>
  </sheetPr>
  <dimension ref="B2:V74"/>
  <sheetViews>
    <sheetView workbookViewId="0"/>
  </sheetViews>
  <sheetFormatPr baseColWidth="10" defaultColWidth="8.83203125" defaultRowHeight="13" x14ac:dyDescent="0"/>
  <cols>
    <col min="1" max="3" width="8.83203125" style="18"/>
    <col min="4" max="4" width="11.33203125" style="18" customWidth="1"/>
    <col min="5" max="10" width="8.83203125" style="18"/>
    <col min="11" max="11" width="22.83203125" style="18" customWidth="1"/>
    <col min="12" max="12" width="16.83203125" style="18" bestFit="1" customWidth="1"/>
    <col min="13" max="13" width="8.83203125" style="18"/>
    <col min="14" max="14" width="17" style="18" customWidth="1"/>
    <col min="15" max="15" width="12.33203125" style="18" bestFit="1" customWidth="1"/>
    <col min="16" max="16384" width="8.83203125" style="18"/>
  </cols>
  <sheetData>
    <row r="2" spans="2:22" ht="20">
      <c r="B2" s="4" t="s">
        <v>20</v>
      </c>
      <c r="C2" s="5"/>
      <c r="D2" s="5"/>
      <c r="E2" s="5"/>
      <c r="F2" s="5"/>
      <c r="G2" s="5"/>
      <c r="H2" s="5"/>
    </row>
    <row r="4" spans="2:22" ht="14">
      <c r="B4" s="113" t="s">
        <v>279</v>
      </c>
    </row>
    <row r="5" spans="2:22" ht="14" thickBot="1"/>
    <row r="6" spans="2:22">
      <c r="B6" s="57" t="s">
        <v>46</v>
      </c>
      <c r="C6" s="58" t="s">
        <v>47</v>
      </c>
      <c r="D6" s="58" t="s">
        <v>48</v>
      </c>
      <c r="E6" s="58" t="s">
        <v>49</v>
      </c>
      <c r="F6" s="58" t="s">
        <v>50</v>
      </c>
      <c r="G6" s="114" t="s">
        <v>22</v>
      </c>
      <c r="H6" s="58" t="s">
        <v>51</v>
      </c>
      <c r="I6" s="58" t="s">
        <v>52</v>
      </c>
      <c r="J6" s="114" t="s">
        <v>53</v>
      </c>
      <c r="K6" s="114" t="s">
        <v>54</v>
      </c>
      <c r="L6" s="58" t="s">
        <v>55</v>
      </c>
      <c r="M6" s="58" t="s">
        <v>56</v>
      </c>
      <c r="N6" s="114" t="s">
        <v>57</v>
      </c>
      <c r="O6" s="114" t="s">
        <v>58</v>
      </c>
      <c r="P6" s="58" t="s">
        <v>59</v>
      </c>
      <c r="Q6" s="58" t="s">
        <v>60</v>
      </c>
      <c r="R6" s="58" t="s">
        <v>61</v>
      </c>
      <c r="S6" s="58" t="s">
        <v>62</v>
      </c>
      <c r="T6" s="58" t="s">
        <v>63</v>
      </c>
      <c r="U6" s="58" t="s">
        <v>64</v>
      </c>
      <c r="V6" s="58" t="s">
        <v>65</v>
      </c>
    </row>
    <row r="7" spans="2:22">
      <c r="B7" s="74">
        <v>54</v>
      </c>
      <c r="C7" s="59" t="s">
        <v>66</v>
      </c>
      <c r="D7" s="59" t="s">
        <v>67</v>
      </c>
      <c r="E7" s="59" t="s">
        <v>68</v>
      </c>
      <c r="F7" s="59" t="s">
        <v>69</v>
      </c>
      <c r="G7" s="63"/>
      <c r="H7" s="63"/>
      <c r="I7" s="63"/>
      <c r="J7" s="115"/>
      <c r="K7" s="63"/>
      <c r="L7" s="63"/>
      <c r="M7" s="63"/>
      <c r="N7" s="63"/>
      <c r="O7" s="63"/>
      <c r="P7" s="59"/>
      <c r="Q7" s="59"/>
      <c r="R7" s="59" t="s">
        <v>70</v>
      </c>
      <c r="S7" s="59"/>
      <c r="T7" s="59"/>
      <c r="U7" s="59" t="s">
        <v>71</v>
      </c>
      <c r="V7" s="59">
        <v>0.25</v>
      </c>
    </row>
    <row r="8" spans="2:22">
      <c r="B8" s="74">
        <v>55</v>
      </c>
      <c r="C8" s="59" t="s">
        <v>66</v>
      </c>
      <c r="D8" s="59" t="s">
        <v>67</v>
      </c>
      <c r="E8" s="59" t="s">
        <v>68</v>
      </c>
      <c r="F8" s="59" t="s">
        <v>69</v>
      </c>
      <c r="G8" s="63"/>
      <c r="H8" s="63"/>
      <c r="I8" s="63"/>
      <c r="J8" s="63"/>
      <c r="K8" s="63"/>
      <c r="L8" s="63"/>
      <c r="M8" s="63"/>
      <c r="N8" s="63"/>
      <c r="O8" s="63"/>
      <c r="P8" s="59"/>
      <c r="Q8" s="59"/>
      <c r="R8" s="59" t="s">
        <v>70</v>
      </c>
      <c r="S8" s="59"/>
      <c r="T8" s="59"/>
      <c r="U8" s="59" t="s">
        <v>71</v>
      </c>
      <c r="V8" s="59">
        <v>0.25</v>
      </c>
    </row>
    <row r="9" spans="2:22" ht="14" thickBot="1">
      <c r="B9" s="74">
        <v>56</v>
      </c>
      <c r="C9" s="59" t="s">
        <v>66</v>
      </c>
      <c r="D9" s="59" t="s">
        <v>67</v>
      </c>
      <c r="E9" s="59" t="s">
        <v>68</v>
      </c>
      <c r="F9" s="59" t="s">
        <v>69</v>
      </c>
      <c r="G9" s="63"/>
      <c r="H9" s="63"/>
      <c r="I9" s="63"/>
      <c r="J9" s="63"/>
      <c r="K9" s="63"/>
      <c r="L9" s="63"/>
      <c r="M9" s="63"/>
      <c r="N9" s="63"/>
      <c r="O9" s="63"/>
      <c r="P9" s="59"/>
      <c r="Q9" s="59"/>
      <c r="R9" s="59" t="s">
        <v>70</v>
      </c>
      <c r="S9" s="59"/>
      <c r="T9" s="59"/>
      <c r="U9" s="59" t="s">
        <v>71</v>
      </c>
      <c r="V9" s="59">
        <v>0.25</v>
      </c>
    </row>
    <row r="10" spans="2:22">
      <c r="B10" s="57">
        <v>18</v>
      </c>
      <c r="C10" s="116">
        <v>5.5555555555555552E-2</v>
      </c>
      <c r="D10" s="58" t="s">
        <v>67</v>
      </c>
      <c r="E10" s="58" t="s">
        <v>68</v>
      </c>
      <c r="F10" s="58" t="s">
        <v>69</v>
      </c>
      <c r="G10" s="117"/>
      <c r="H10" s="117"/>
      <c r="I10" s="117"/>
      <c r="J10" s="118"/>
      <c r="K10" s="117"/>
      <c r="L10" s="117"/>
      <c r="M10" s="117"/>
      <c r="N10" s="117"/>
      <c r="O10" s="117"/>
      <c r="P10" s="58"/>
      <c r="Q10" s="58"/>
      <c r="R10" s="58" t="s">
        <v>70</v>
      </c>
      <c r="S10" s="58"/>
      <c r="T10" s="58"/>
      <c r="U10" s="58" t="s">
        <v>71</v>
      </c>
      <c r="V10" s="58">
        <v>0.25</v>
      </c>
    </row>
    <row r="11" spans="2:22">
      <c r="B11" s="74">
        <v>19</v>
      </c>
      <c r="C11" s="119">
        <v>5.5555555555555552E-2</v>
      </c>
      <c r="D11" s="59" t="s">
        <v>67</v>
      </c>
      <c r="E11" s="59" t="s">
        <v>68</v>
      </c>
      <c r="F11" s="59" t="s">
        <v>69</v>
      </c>
      <c r="G11" s="63"/>
      <c r="H11" s="63"/>
      <c r="I11" s="63"/>
      <c r="J11" s="120"/>
      <c r="K11" s="63"/>
      <c r="L11" s="63"/>
      <c r="M11" s="63"/>
      <c r="N11" s="63"/>
      <c r="O11" s="63"/>
      <c r="P11" s="59"/>
      <c r="Q11" s="59"/>
      <c r="R11" s="59" t="s">
        <v>70</v>
      </c>
      <c r="S11" s="59"/>
      <c r="T11" s="59"/>
      <c r="U11" s="59" t="s">
        <v>71</v>
      </c>
      <c r="V11" s="59">
        <v>0.25</v>
      </c>
    </row>
    <row r="12" spans="2:22" ht="14" thickBot="1">
      <c r="B12" s="75">
        <v>20</v>
      </c>
      <c r="C12" s="121">
        <v>5.5555555555555552E-2</v>
      </c>
      <c r="D12" s="76" t="s">
        <v>67</v>
      </c>
      <c r="E12" s="76" t="s">
        <v>68</v>
      </c>
      <c r="F12" s="76" t="s">
        <v>69</v>
      </c>
      <c r="G12" s="122"/>
      <c r="H12" s="122"/>
      <c r="I12" s="122"/>
      <c r="J12" s="123"/>
      <c r="K12" s="122"/>
      <c r="L12" s="122"/>
      <c r="M12" s="122"/>
      <c r="N12" s="122"/>
      <c r="O12" s="122"/>
      <c r="P12" s="76"/>
      <c r="Q12" s="76"/>
      <c r="R12" s="76" t="s">
        <v>70</v>
      </c>
      <c r="S12" s="76"/>
      <c r="T12" s="76"/>
      <c r="U12" s="76" t="s">
        <v>71</v>
      </c>
      <c r="V12" s="76">
        <v>0.25</v>
      </c>
    </row>
    <row r="13" spans="2:22">
      <c r="B13" s="74">
        <v>30</v>
      </c>
      <c r="C13" s="124" t="s">
        <v>72</v>
      </c>
      <c r="D13" s="59" t="s">
        <v>67</v>
      </c>
      <c r="E13" s="59" t="s">
        <v>68</v>
      </c>
      <c r="F13" s="59" t="s">
        <v>69</v>
      </c>
      <c r="G13" s="63"/>
      <c r="H13" s="63"/>
      <c r="I13" s="63"/>
      <c r="J13" s="120"/>
      <c r="K13" s="63"/>
      <c r="L13" s="63"/>
      <c r="M13" s="63"/>
      <c r="N13" s="63"/>
      <c r="O13" s="63"/>
      <c r="P13" s="59"/>
      <c r="Q13" s="59"/>
      <c r="R13" s="59" t="s">
        <v>70</v>
      </c>
      <c r="S13" s="59"/>
      <c r="T13" s="59"/>
      <c r="U13" s="59" t="s">
        <v>71</v>
      </c>
      <c r="V13" s="59">
        <v>0.25</v>
      </c>
    </row>
    <row r="14" spans="2:22">
      <c r="B14" s="74">
        <v>31</v>
      </c>
      <c r="C14" s="124" t="s">
        <v>72</v>
      </c>
      <c r="D14" s="59" t="s">
        <v>67</v>
      </c>
      <c r="E14" s="59" t="s">
        <v>68</v>
      </c>
      <c r="F14" s="59" t="s">
        <v>69</v>
      </c>
      <c r="G14" s="63"/>
      <c r="H14" s="63"/>
      <c r="I14" s="63"/>
      <c r="J14" s="120"/>
      <c r="K14" s="63"/>
      <c r="L14" s="63"/>
      <c r="M14" s="63"/>
      <c r="N14" s="63"/>
      <c r="O14" s="63"/>
      <c r="P14" s="59"/>
      <c r="Q14" s="59"/>
      <c r="R14" s="59" t="s">
        <v>70</v>
      </c>
      <c r="S14" s="59"/>
      <c r="T14" s="59"/>
      <c r="U14" s="59" t="s">
        <v>71</v>
      </c>
      <c r="V14" s="59">
        <v>0.25</v>
      </c>
    </row>
    <row r="15" spans="2:22" ht="14" thickBot="1">
      <c r="B15" s="75">
        <v>32</v>
      </c>
      <c r="C15" s="125" t="s">
        <v>72</v>
      </c>
      <c r="D15" s="76" t="s">
        <v>67</v>
      </c>
      <c r="E15" s="76" t="s">
        <v>68</v>
      </c>
      <c r="F15" s="76" t="s">
        <v>69</v>
      </c>
      <c r="G15" s="122"/>
      <c r="H15" s="122"/>
      <c r="I15" s="122"/>
      <c r="J15" s="123"/>
      <c r="K15" s="122"/>
      <c r="L15" s="122"/>
      <c r="M15" s="122"/>
      <c r="N15" s="122"/>
      <c r="O15" s="122"/>
      <c r="P15" s="76"/>
      <c r="Q15" s="76"/>
      <c r="R15" s="76" t="s">
        <v>70</v>
      </c>
      <c r="S15" s="76"/>
      <c r="T15" s="76"/>
      <c r="U15" s="76" t="s">
        <v>71</v>
      </c>
      <c r="V15" s="76">
        <v>0.25</v>
      </c>
    </row>
    <row r="16" spans="2:22">
      <c r="B16" s="57">
        <v>42</v>
      </c>
      <c r="C16" s="126" t="s">
        <v>73</v>
      </c>
      <c r="D16" s="58" t="s">
        <v>67</v>
      </c>
      <c r="E16" s="58" t="s">
        <v>68</v>
      </c>
      <c r="F16" s="58" t="s">
        <v>69</v>
      </c>
      <c r="G16" s="117"/>
      <c r="H16" s="117"/>
      <c r="I16" s="117"/>
      <c r="J16" s="118"/>
      <c r="K16" s="117"/>
      <c r="L16" s="117"/>
      <c r="M16" s="117"/>
      <c r="N16" s="117"/>
      <c r="O16" s="117"/>
      <c r="P16" s="58"/>
      <c r="Q16" s="58"/>
      <c r="R16" s="58" t="s">
        <v>70</v>
      </c>
      <c r="S16" s="58"/>
      <c r="T16" s="58"/>
      <c r="U16" s="58" t="s">
        <v>71</v>
      </c>
      <c r="V16" s="58">
        <v>0.25</v>
      </c>
    </row>
    <row r="17" spans="2:22">
      <c r="B17" s="74">
        <v>43</v>
      </c>
      <c r="C17" s="124" t="s">
        <v>73</v>
      </c>
      <c r="D17" s="59" t="s">
        <v>67</v>
      </c>
      <c r="E17" s="59" t="s">
        <v>68</v>
      </c>
      <c r="F17" s="59" t="s">
        <v>69</v>
      </c>
      <c r="G17" s="63"/>
      <c r="H17" s="63"/>
      <c r="I17" s="63"/>
      <c r="J17" s="120"/>
      <c r="K17" s="63"/>
      <c r="L17" s="63"/>
      <c r="M17" s="63"/>
      <c r="N17" s="63"/>
      <c r="O17" s="63"/>
      <c r="P17" s="59"/>
      <c r="Q17" s="59"/>
      <c r="R17" s="59" t="s">
        <v>70</v>
      </c>
      <c r="S17" s="59"/>
      <c r="T17" s="59"/>
      <c r="U17" s="59" t="s">
        <v>71</v>
      </c>
      <c r="V17" s="59">
        <v>0.25</v>
      </c>
    </row>
    <row r="18" spans="2:22" ht="14" thickBot="1">
      <c r="B18" s="75">
        <v>44</v>
      </c>
      <c r="C18" s="125" t="s">
        <v>73</v>
      </c>
      <c r="D18" s="76" t="s">
        <v>67</v>
      </c>
      <c r="E18" s="76" t="s">
        <v>68</v>
      </c>
      <c r="F18" s="76" t="s">
        <v>69</v>
      </c>
      <c r="G18" s="122"/>
      <c r="H18" s="122"/>
      <c r="I18" s="122"/>
      <c r="J18" s="123"/>
      <c r="K18" s="122"/>
      <c r="L18" s="122"/>
      <c r="M18" s="122"/>
      <c r="N18" s="122"/>
      <c r="O18" s="122"/>
      <c r="P18" s="76"/>
      <c r="Q18" s="76"/>
      <c r="R18" s="76" t="s">
        <v>70</v>
      </c>
      <c r="S18" s="76"/>
      <c r="T18" s="76"/>
      <c r="U18" s="76" t="s">
        <v>71</v>
      </c>
      <c r="V18" s="76">
        <v>0.25</v>
      </c>
    </row>
    <row r="19" spans="2:22">
      <c r="B19" s="57">
        <v>14</v>
      </c>
      <c r="C19" s="127" t="s">
        <v>74</v>
      </c>
      <c r="D19" s="58" t="s">
        <v>67</v>
      </c>
      <c r="E19" s="58" t="s">
        <v>68</v>
      </c>
      <c r="F19" s="58" t="s">
        <v>75</v>
      </c>
      <c r="G19" s="117"/>
      <c r="H19" s="117"/>
      <c r="I19" s="117"/>
      <c r="J19" s="117"/>
      <c r="K19" s="117"/>
      <c r="L19" s="117"/>
      <c r="M19" s="117"/>
      <c r="N19" s="117"/>
      <c r="O19" s="117"/>
      <c r="P19" s="58"/>
      <c r="Q19" s="58"/>
      <c r="R19" s="58" t="s">
        <v>70</v>
      </c>
      <c r="S19" s="58"/>
      <c r="T19" s="58"/>
      <c r="U19" s="58" t="s">
        <v>71</v>
      </c>
      <c r="V19" s="58">
        <v>0.25</v>
      </c>
    </row>
    <row r="20" spans="2:22">
      <c r="B20" s="74">
        <v>15</v>
      </c>
      <c r="C20" s="59" t="s">
        <v>74</v>
      </c>
      <c r="D20" s="59" t="s">
        <v>67</v>
      </c>
      <c r="E20" s="59" t="s">
        <v>68</v>
      </c>
      <c r="F20" s="59" t="s">
        <v>75</v>
      </c>
      <c r="G20" s="63"/>
      <c r="H20" s="63"/>
      <c r="I20" s="63"/>
      <c r="J20" s="63"/>
      <c r="K20" s="63"/>
      <c r="L20" s="63"/>
      <c r="M20" s="63"/>
      <c r="N20" s="63"/>
      <c r="O20" s="63"/>
      <c r="P20" s="59"/>
      <c r="Q20" s="59"/>
      <c r="R20" s="59" t="s">
        <v>70</v>
      </c>
      <c r="S20" s="59"/>
      <c r="T20" s="59"/>
      <c r="U20" s="59" t="s">
        <v>71</v>
      </c>
      <c r="V20" s="59">
        <v>0.25</v>
      </c>
    </row>
    <row r="21" spans="2:22" ht="14" thickBot="1">
      <c r="B21" s="75">
        <v>16</v>
      </c>
      <c r="C21" s="76" t="s">
        <v>74</v>
      </c>
      <c r="D21" s="76" t="s">
        <v>67</v>
      </c>
      <c r="E21" s="76" t="s">
        <v>68</v>
      </c>
      <c r="F21" s="76" t="s">
        <v>75</v>
      </c>
      <c r="G21" s="122"/>
      <c r="H21" s="122"/>
      <c r="I21" s="122"/>
      <c r="J21" s="122"/>
      <c r="K21" s="122"/>
      <c r="L21" s="122"/>
      <c r="M21" s="122"/>
      <c r="N21" s="122"/>
      <c r="O21" s="122"/>
      <c r="P21" s="76"/>
      <c r="Q21" s="76"/>
      <c r="R21" s="76" t="s">
        <v>70</v>
      </c>
      <c r="S21" s="76"/>
      <c r="T21" s="76"/>
      <c r="U21" s="76" t="s">
        <v>71</v>
      </c>
      <c r="V21" s="76">
        <v>0.25</v>
      </c>
    </row>
    <row r="22" spans="2:22">
      <c r="B22" s="57">
        <v>26</v>
      </c>
      <c r="C22" s="58" t="s">
        <v>76</v>
      </c>
      <c r="D22" s="58" t="s">
        <v>67</v>
      </c>
      <c r="E22" s="58" t="s">
        <v>68</v>
      </c>
      <c r="F22" s="58" t="s">
        <v>75</v>
      </c>
      <c r="G22" s="117"/>
      <c r="H22" s="117"/>
      <c r="I22" s="117"/>
      <c r="J22" s="117"/>
      <c r="K22" s="117"/>
      <c r="L22" s="117"/>
      <c r="M22" s="117"/>
      <c r="N22" s="117"/>
      <c r="O22" s="117"/>
      <c r="P22" s="58"/>
      <c r="Q22" s="58"/>
      <c r="R22" s="58" t="s">
        <v>70</v>
      </c>
      <c r="S22" s="58"/>
      <c r="T22" s="58"/>
      <c r="U22" s="58" t="s">
        <v>71</v>
      </c>
      <c r="V22" s="58">
        <v>0.25</v>
      </c>
    </row>
    <row r="23" spans="2:22">
      <c r="B23" s="74">
        <v>27</v>
      </c>
      <c r="C23" s="59" t="s">
        <v>76</v>
      </c>
      <c r="D23" s="59" t="s">
        <v>67</v>
      </c>
      <c r="E23" s="59" t="s">
        <v>68</v>
      </c>
      <c r="F23" s="59" t="s">
        <v>75</v>
      </c>
      <c r="G23" s="63"/>
      <c r="H23" s="63"/>
      <c r="I23" s="63"/>
      <c r="J23" s="63"/>
      <c r="K23" s="63"/>
      <c r="L23" s="63"/>
      <c r="M23" s="63"/>
      <c r="N23" s="63"/>
      <c r="O23" s="63"/>
      <c r="P23" s="59"/>
      <c r="Q23" s="59"/>
      <c r="R23" s="59" t="s">
        <v>70</v>
      </c>
      <c r="S23" s="59"/>
      <c r="T23" s="59"/>
      <c r="U23" s="59" t="s">
        <v>71</v>
      </c>
      <c r="V23" s="59">
        <v>0.25</v>
      </c>
    </row>
    <row r="24" spans="2:22" ht="14" thickBot="1">
      <c r="B24" s="75">
        <v>28</v>
      </c>
      <c r="C24" s="76" t="s">
        <v>76</v>
      </c>
      <c r="D24" s="76" t="s">
        <v>67</v>
      </c>
      <c r="E24" s="76" t="s">
        <v>68</v>
      </c>
      <c r="F24" s="76" t="s">
        <v>75</v>
      </c>
      <c r="G24" s="122"/>
      <c r="H24" s="122"/>
      <c r="I24" s="122"/>
      <c r="J24" s="122"/>
      <c r="K24" s="122"/>
      <c r="L24" s="122"/>
      <c r="M24" s="122"/>
      <c r="N24" s="122"/>
      <c r="O24" s="122"/>
      <c r="P24" s="76"/>
      <c r="Q24" s="76"/>
      <c r="R24" s="76" t="s">
        <v>70</v>
      </c>
      <c r="S24" s="76"/>
      <c r="T24" s="76"/>
      <c r="U24" s="76" t="s">
        <v>71</v>
      </c>
      <c r="V24" s="76">
        <v>0.25</v>
      </c>
    </row>
    <row r="25" spans="2:22">
      <c r="B25" s="57">
        <v>38</v>
      </c>
      <c r="C25" s="58" t="s">
        <v>77</v>
      </c>
      <c r="D25" s="58" t="s">
        <v>67</v>
      </c>
      <c r="E25" s="58" t="s">
        <v>68</v>
      </c>
      <c r="F25" s="58" t="s">
        <v>75</v>
      </c>
      <c r="G25" s="117"/>
      <c r="H25" s="117"/>
      <c r="I25" s="117"/>
      <c r="J25" s="117"/>
      <c r="K25" s="117"/>
      <c r="L25" s="117"/>
      <c r="M25" s="117"/>
      <c r="N25" s="117"/>
      <c r="O25" s="117"/>
      <c r="P25" s="58"/>
      <c r="Q25" s="58"/>
      <c r="R25" s="58" t="s">
        <v>70</v>
      </c>
      <c r="S25" s="58"/>
      <c r="T25" s="58"/>
      <c r="U25" s="58" t="s">
        <v>71</v>
      </c>
      <c r="V25" s="58">
        <v>0.25</v>
      </c>
    </row>
    <row r="26" spans="2:22">
      <c r="B26" s="74">
        <v>39</v>
      </c>
      <c r="C26" s="59" t="s">
        <v>77</v>
      </c>
      <c r="D26" s="59" t="s">
        <v>67</v>
      </c>
      <c r="E26" s="59" t="s">
        <v>68</v>
      </c>
      <c r="F26" s="59" t="s">
        <v>75</v>
      </c>
      <c r="G26" s="63"/>
      <c r="H26" s="63"/>
      <c r="I26" s="63"/>
      <c r="J26" s="63"/>
      <c r="K26" s="63"/>
      <c r="L26" s="63"/>
      <c r="M26" s="63"/>
      <c r="N26" s="63"/>
      <c r="O26" s="63"/>
      <c r="P26" s="59"/>
      <c r="Q26" s="59"/>
      <c r="R26" s="59" t="s">
        <v>70</v>
      </c>
      <c r="S26" s="59"/>
      <c r="T26" s="59"/>
      <c r="U26" s="59" t="s">
        <v>71</v>
      </c>
      <c r="V26" s="59">
        <v>0.25</v>
      </c>
    </row>
    <row r="27" spans="2:22" ht="14" thickBot="1">
      <c r="B27" s="75">
        <v>40</v>
      </c>
      <c r="C27" s="76" t="s">
        <v>77</v>
      </c>
      <c r="D27" s="76" t="s">
        <v>67</v>
      </c>
      <c r="E27" s="76" t="s">
        <v>68</v>
      </c>
      <c r="F27" s="76" t="s">
        <v>75</v>
      </c>
      <c r="G27" s="122"/>
      <c r="H27" s="122"/>
      <c r="I27" s="122"/>
      <c r="J27" s="122"/>
      <c r="K27" s="122"/>
      <c r="L27" s="122"/>
      <c r="M27" s="122"/>
      <c r="N27" s="122"/>
      <c r="O27" s="122"/>
      <c r="P27" s="76"/>
      <c r="Q27" s="76"/>
      <c r="R27" s="76" t="s">
        <v>70</v>
      </c>
      <c r="S27" s="76"/>
      <c r="T27" s="76"/>
      <c r="U27" s="76" t="s">
        <v>71</v>
      </c>
      <c r="V27" s="76">
        <v>0.25</v>
      </c>
    </row>
    <row r="28" spans="2:22">
      <c r="B28" s="57">
        <v>50</v>
      </c>
      <c r="C28" s="58" t="s">
        <v>78</v>
      </c>
      <c r="D28" s="58" t="s">
        <v>67</v>
      </c>
      <c r="E28" s="58" t="s">
        <v>68</v>
      </c>
      <c r="F28" s="58" t="s">
        <v>75</v>
      </c>
      <c r="G28" s="117"/>
      <c r="H28" s="117"/>
      <c r="I28" s="117"/>
      <c r="J28" s="117"/>
      <c r="K28" s="117"/>
      <c r="L28" s="117"/>
      <c r="M28" s="117"/>
      <c r="N28" s="117"/>
      <c r="O28" s="117"/>
      <c r="P28" s="58"/>
      <c r="Q28" s="58"/>
      <c r="R28" s="58" t="s">
        <v>70</v>
      </c>
      <c r="S28" s="58"/>
      <c r="T28" s="58"/>
      <c r="U28" s="58" t="s">
        <v>71</v>
      </c>
      <c r="V28" s="58">
        <v>0.25</v>
      </c>
    </row>
    <row r="29" spans="2:22">
      <c r="B29" s="74">
        <v>51</v>
      </c>
      <c r="C29" s="59" t="s">
        <v>78</v>
      </c>
      <c r="D29" s="59" t="s">
        <v>67</v>
      </c>
      <c r="E29" s="59" t="s">
        <v>68</v>
      </c>
      <c r="F29" s="59" t="s">
        <v>75</v>
      </c>
      <c r="G29" s="63"/>
      <c r="H29" s="63"/>
      <c r="I29" s="63"/>
      <c r="J29" s="63"/>
      <c r="K29" s="63"/>
      <c r="L29" s="63"/>
      <c r="M29" s="63"/>
      <c r="N29" s="63"/>
      <c r="O29" s="63"/>
      <c r="P29" s="59"/>
      <c r="Q29" s="59"/>
      <c r="R29" s="59" t="s">
        <v>70</v>
      </c>
      <c r="S29" s="59"/>
      <c r="T29" s="59"/>
      <c r="U29" s="59" t="s">
        <v>71</v>
      </c>
      <c r="V29" s="59">
        <v>0.25</v>
      </c>
    </row>
    <row r="30" spans="2:22" ht="14" thickBot="1">
      <c r="B30" s="75">
        <v>52</v>
      </c>
      <c r="C30" s="76" t="s">
        <v>78</v>
      </c>
      <c r="D30" s="76" t="s">
        <v>67</v>
      </c>
      <c r="E30" s="76" t="s">
        <v>68</v>
      </c>
      <c r="F30" s="76" t="s">
        <v>75</v>
      </c>
      <c r="G30" s="122"/>
      <c r="H30" s="122"/>
      <c r="I30" s="122"/>
      <c r="J30" s="122"/>
      <c r="K30" s="122"/>
      <c r="L30" s="122"/>
      <c r="M30" s="122"/>
      <c r="N30" s="122"/>
      <c r="O30" s="122"/>
      <c r="P30" s="76"/>
      <c r="Q30" s="76"/>
      <c r="R30" s="76" t="s">
        <v>70</v>
      </c>
      <c r="S30" s="76"/>
      <c r="T30" s="76"/>
      <c r="U30" s="76" t="s">
        <v>71</v>
      </c>
      <c r="V30" s="76">
        <v>0.25</v>
      </c>
    </row>
    <row r="31" spans="2:22">
      <c r="B31" s="57">
        <v>62</v>
      </c>
      <c r="C31" s="58" t="s">
        <v>79</v>
      </c>
      <c r="D31" s="58" t="s">
        <v>67</v>
      </c>
      <c r="E31" s="58" t="s">
        <v>68</v>
      </c>
      <c r="F31" s="58" t="s">
        <v>75</v>
      </c>
      <c r="G31" s="117"/>
      <c r="H31" s="117"/>
      <c r="I31" s="117"/>
      <c r="J31" s="117"/>
      <c r="K31" s="117"/>
      <c r="L31" s="117"/>
      <c r="M31" s="117"/>
      <c r="N31" s="117"/>
      <c r="O31" s="117"/>
      <c r="P31" s="58"/>
      <c r="Q31" s="58"/>
      <c r="R31" s="58" t="s">
        <v>70</v>
      </c>
      <c r="S31" s="58"/>
      <c r="T31" s="58"/>
      <c r="U31" s="58" t="s">
        <v>71</v>
      </c>
      <c r="V31" s="58">
        <v>0.25</v>
      </c>
    </row>
    <row r="32" spans="2:22">
      <c r="B32" s="74">
        <v>63</v>
      </c>
      <c r="C32" s="59" t="s">
        <v>79</v>
      </c>
      <c r="D32" s="59" t="s">
        <v>67</v>
      </c>
      <c r="E32" s="59" t="s">
        <v>68</v>
      </c>
      <c r="F32" s="59" t="s">
        <v>75</v>
      </c>
      <c r="G32" s="63"/>
      <c r="H32" s="63"/>
      <c r="I32" s="63"/>
      <c r="J32" s="63"/>
      <c r="K32" s="63"/>
      <c r="L32" s="63"/>
      <c r="M32" s="63"/>
      <c r="N32" s="63"/>
      <c r="O32" s="63"/>
      <c r="P32" s="59"/>
      <c r="Q32" s="59"/>
      <c r="R32" s="59" t="s">
        <v>70</v>
      </c>
      <c r="S32" s="59"/>
      <c r="T32" s="59"/>
      <c r="U32" s="59" t="s">
        <v>71</v>
      </c>
      <c r="V32" s="59">
        <v>0.25</v>
      </c>
    </row>
    <row r="33" spans="2:22" ht="14" thickBot="1">
      <c r="B33" s="75">
        <v>64</v>
      </c>
      <c r="C33" s="76" t="s">
        <v>79</v>
      </c>
      <c r="D33" s="76" t="s">
        <v>67</v>
      </c>
      <c r="E33" s="76" t="s">
        <v>68</v>
      </c>
      <c r="F33" s="76" t="s">
        <v>75</v>
      </c>
      <c r="G33" s="122"/>
      <c r="H33" s="122"/>
      <c r="I33" s="122"/>
      <c r="J33" s="122"/>
      <c r="K33" s="122"/>
      <c r="L33" s="122"/>
      <c r="M33" s="122"/>
      <c r="N33" s="122"/>
      <c r="O33" s="122"/>
      <c r="P33" s="76"/>
      <c r="Q33" s="76"/>
      <c r="R33" s="76" t="s">
        <v>70</v>
      </c>
      <c r="S33" s="76"/>
      <c r="T33" s="76"/>
      <c r="U33" s="76" t="s">
        <v>71</v>
      </c>
      <c r="V33" s="76">
        <v>0.25</v>
      </c>
    </row>
    <row r="34" spans="2:22">
      <c r="B34" s="59"/>
      <c r="C34" s="59"/>
      <c r="D34" s="59"/>
      <c r="E34" s="59"/>
      <c r="F34" s="59"/>
      <c r="G34" s="59"/>
      <c r="H34" s="59"/>
      <c r="I34" s="59"/>
      <c r="J34" s="59"/>
      <c r="K34" s="59"/>
      <c r="L34" s="59"/>
      <c r="M34" s="59"/>
      <c r="N34" s="59"/>
      <c r="O34" s="59"/>
      <c r="P34" s="59"/>
      <c r="Q34" s="59"/>
      <c r="R34" s="59"/>
      <c r="S34" s="59"/>
      <c r="T34" s="59"/>
      <c r="U34" s="59"/>
      <c r="V34" s="59"/>
    </row>
    <row r="35" spans="2:22">
      <c r="B35" s="59"/>
      <c r="C35" s="59"/>
      <c r="D35" s="59"/>
      <c r="E35" s="59"/>
      <c r="F35" s="59"/>
      <c r="G35" s="59"/>
      <c r="H35" s="59"/>
      <c r="I35" s="59"/>
      <c r="J35" s="59"/>
      <c r="K35" s="59"/>
      <c r="L35" s="59"/>
      <c r="M35" s="59"/>
      <c r="N35" s="59"/>
      <c r="O35" s="59"/>
      <c r="P35" s="59"/>
      <c r="Q35" s="59"/>
      <c r="R35" s="59"/>
      <c r="S35" s="59"/>
      <c r="T35" s="59"/>
      <c r="U35" s="59"/>
      <c r="V35" s="59"/>
    </row>
    <row r="36" spans="2:22" s="128" customFormat="1" ht="14" thickBot="1"/>
    <row r="37" spans="2:22" ht="15" thickTop="1" thickBot="1"/>
    <row r="38" spans="2:22" ht="29" thickBot="1">
      <c r="B38" s="129" t="s">
        <v>21</v>
      </c>
      <c r="C38" s="130" t="s">
        <v>22</v>
      </c>
      <c r="D38" s="131"/>
      <c r="F38" s="59"/>
    </row>
    <row r="39" spans="2:22">
      <c r="B39" s="132" t="s">
        <v>323</v>
      </c>
      <c r="C39" s="133">
        <f>G7</f>
        <v>0</v>
      </c>
      <c r="D39" s="134"/>
      <c r="F39" s="59"/>
    </row>
    <row r="40" spans="2:22">
      <c r="B40" s="135" t="s">
        <v>23</v>
      </c>
      <c r="C40" s="136">
        <f>G8</f>
        <v>0</v>
      </c>
      <c r="D40" s="134"/>
      <c r="F40" s="59"/>
    </row>
    <row r="41" spans="2:22" ht="14" thickBot="1">
      <c r="B41" s="137" t="s">
        <v>24</v>
      </c>
      <c r="C41" s="138">
        <f>G9</f>
        <v>0</v>
      </c>
      <c r="D41" s="134"/>
      <c r="F41" s="59"/>
    </row>
    <row r="42" spans="2:22" ht="14">
      <c r="B42" s="139" t="s">
        <v>25</v>
      </c>
      <c r="C42" s="140">
        <f>AVERAGE(C39:C41)</f>
        <v>0</v>
      </c>
      <c r="D42" s="141"/>
      <c r="F42" s="59"/>
    </row>
    <row r="43" spans="2:22" ht="15" thickBot="1">
      <c r="B43" s="142" t="s">
        <v>26</v>
      </c>
      <c r="C43" s="143">
        <f>STDEV(C39:C41)</f>
        <v>0</v>
      </c>
      <c r="D43" s="141"/>
    </row>
    <row r="46" spans="2:22" ht="15" thickBot="1">
      <c r="B46" s="340" t="s">
        <v>27</v>
      </c>
      <c r="C46" s="340"/>
      <c r="D46" s="340"/>
      <c r="E46" s="340"/>
      <c r="F46" s="340"/>
      <c r="G46" s="340"/>
      <c r="H46" s="340"/>
      <c r="I46" s="340"/>
      <c r="K46" s="340" t="s">
        <v>28</v>
      </c>
      <c r="L46" s="340"/>
      <c r="M46" s="340"/>
      <c r="N46" s="341"/>
      <c r="O46" s="340"/>
      <c r="P46" s="340"/>
      <c r="Q46" s="340"/>
      <c r="R46" s="340"/>
      <c r="S46" s="340"/>
      <c r="T46" s="340"/>
    </row>
    <row r="47" spans="2:22" ht="15" customHeight="1">
      <c r="B47" s="342" t="s">
        <v>29</v>
      </c>
      <c r="C47" s="344" t="s">
        <v>30</v>
      </c>
      <c r="D47" s="345"/>
      <c r="E47" s="346" t="s">
        <v>31</v>
      </c>
      <c r="F47" s="347"/>
      <c r="G47" s="347"/>
      <c r="H47" s="347"/>
      <c r="I47" s="348"/>
      <c r="K47" s="349" t="s">
        <v>28</v>
      </c>
      <c r="L47" s="351" t="s">
        <v>32</v>
      </c>
      <c r="M47" s="353" t="s">
        <v>33</v>
      </c>
      <c r="N47" s="355" t="s">
        <v>34</v>
      </c>
      <c r="O47" s="357" t="s">
        <v>35</v>
      </c>
      <c r="P47" s="359" t="s">
        <v>22</v>
      </c>
      <c r="Q47" s="360"/>
      <c r="R47" s="360"/>
      <c r="S47" s="360"/>
      <c r="T47" s="361"/>
    </row>
    <row r="48" spans="2:22" ht="15" thickBot="1">
      <c r="B48" s="343"/>
      <c r="C48" s="144" t="s">
        <v>36</v>
      </c>
      <c r="D48" s="145" t="s">
        <v>37</v>
      </c>
      <c r="E48" s="146" t="s">
        <v>38</v>
      </c>
      <c r="F48" s="147" t="s">
        <v>23</v>
      </c>
      <c r="G48" s="147" t="s">
        <v>24</v>
      </c>
      <c r="H48" s="148" t="s">
        <v>25</v>
      </c>
      <c r="I48" s="149" t="s">
        <v>26</v>
      </c>
      <c r="K48" s="350"/>
      <c r="L48" s="352"/>
      <c r="M48" s="354"/>
      <c r="N48" s="356"/>
      <c r="O48" s="358"/>
      <c r="P48" s="147" t="s">
        <v>38</v>
      </c>
      <c r="Q48" s="147" t="s">
        <v>23</v>
      </c>
      <c r="R48" s="147" t="s">
        <v>24</v>
      </c>
      <c r="S48" s="150" t="s">
        <v>25</v>
      </c>
      <c r="T48" s="149" t="s">
        <v>26</v>
      </c>
    </row>
    <row r="49" spans="2:20" ht="14">
      <c r="B49" s="151">
        <v>1</v>
      </c>
      <c r="C49" s="132">
        <v>6.8</v>
      </c>
      <c r="D49" s="152">
        <f>LOG(C49)</f>
        <v>0.83250891270623628</v>
      </c>
      <c r="E49" s="153">
        <f>G22</f>
        <v>0</v>
      </c>
      <c r="F49" s="36">
        <f>G20</f>
        <v>0</v>
      </c>
      <c r="G49" s="36">
        <f>G21</f>
        <v>0</v>
      </c>
      <c r="H49" s="154">
        <f>AVERAGE(E49:G49)</f>
        <v>0</v>
      </c>
      <c r="I49" s="155">
        <f>STDEV(E49:G49)</f>
        <v>0</v>
      </c>
      <c r="K49" s="156" t="s">
        <v>304</v>
      </c>
      <c r="L49" s="157">
        <f>N49*M49</f>
        <v>44139322.463676445</v>
      </c>
      <c r="M49" s="158">
        <v>20</v>
      </c>
      <c r="N49" s="159">
        <f>10^O49</f>
        <v>2206966.1231838223</v>
      </c>
      <c r="O49" s="160">
        <f>(S49-19.969)/-3.1478</f>
        <v>6.343795666814918</v>
      </c>
      <c r="P49" s="36">
        <f>G10</f>
        <v>0</v>
      </c>
      <c r="Q49" s="36">
        <f>G11</f>
        <v>0</v>
      </c>
      <c r="R49" s="36">
        <f>G12</f>
        <v>0</v>
      </c>
      <c r="S49" s="161">
        <f>AVERAGE(P49:R49)</f>
        <v>0</v>
      </c>
      <c r="T49" s="155">
        <f>STDEV(P49:R49)</f>
        <v>0</v>
      </c>
    </row>
    <row r="50" spans="2:20" ht="14">
      <c r="B50" s="162">
        <v>2</v>
      </c>
      <c r="C50" s="135">
        <v>0.68</v>
      </c>
      <c r="D50" s="152">
        <f>LOG(C50)</f>
        <v>-0.16749108729376366</v>
      </c>
      <c r="E50" s="153">
        <f>G22</f>
        <v>0</v>
      </c>
      <c r="F50" s="36">
        <f>G23</f>
        <v>0</v>
      </c>
      <c r="G50" s="36">
        <f>G24</f>
        <v>0</v>
      </c>
      <c r="H50" s="154">
        <f t="shared" ref="H50:H53" si="0">AVERAGE(E50:G50)</f>
        <v>0</v>
      </c>
      <c r="I50" s="155">
        <f t="shared" ref="I50:I53" si="1">STDEV(E50:G50)</f>
        <v>0</v>
      </c>
      <c r="K50" s="156" t="s">
        <v>305</v>
      </c>
      <c r="L50" s="157">
        <f>N50*M50</f>
        <v>4413932246.3676443</v>
      </c>
      <c r="M50" s="158">
        <v>2000</v>
      </c>
      <c r="N50" s="159">
        <f>10^O50</f>
        <v>2206966.1231838223</v>
      </c>
      <c r="O50" s="160">
        <f t="shared" ref="O50:O52" si="2">(S50-19.969)/-3.1478</f>
        <v>6.343795666814918</v>
      </c>
      <c r="P50" s="36">
        <f>G13</f>
        <v>0</v>
      </c>
      <c r="Q50" s="36">
        <f>G14</f>
        <v>0</v>
      </c>
      <c r="R50" s="36">
        <f>G15</f>
        <v>0</v>
      </c>
      <c r="S50" s="161">
        <f>AVERAGE(P50:R50)</f>
        <v>0</v>
      </c>
      <c r="T50" s="155">
        <f>STDEV(P50:R50)</f>
        <v>0</v>
      </c>
    </row>
    <row r="51" spans="2:20" ht="14">
      <c r="B51" s="162">
        <v>3</v>
      </c>
      <c r="C51" s="135">
        <v>6.8000000000000005E-2</v>
      </c>
      <c r="D51" s="152">
        <f t="shared" ref="D51:D53" si="3">LOG(C51)</f>
        <v>-1.1674910872937636</v>
      </c>
      <c r="E51" s="153">
        <f>G25</f>
        <v>0</v>
      </c>
      <c r="F51" s="36">
        <f>G26</f>
        <v>0</v>
      </c>
      <c r="G51" s="36">
        <f>G27</f>
        <v>0</v>
      </c>
      <c r="H51" s="154">
        <f t="shared" si="0"/>
        <v>0</v>
      </c>
      <c r="I51" s="155">
        <f t="shared" si="1"/>
        <v>0</v>
      </c>
      <c r="K51" s="163" t="s">
        <v>306</v>
      </c>
      <c r="L51" s="164">
        <f t="shared" ref="L51:L52" si="4">N51*M51</f>
        <v>44139322463.676445</v>
      </c>
      <c r="M51" s="165">
        <v>20000</v>
      </c>
      <c r="N51" s="166">
        <f t="shared" ref="N51:N52" si="5">10^O51</f>
        <v>2206966.1231838223</v>
      </c>
      <c r="O51" s="160">
        <f t="shared" si="2"/>
        <v>6.343795666814918</v>
      </c>
      <c r="P51" s="36">
        <f>G16</f>
        <v>0</v>
      </c>
      <c r="Q51" s="36">
        <f>G17</f>
        <v>0</v>
      </c>
      <c r="R51" s="36">
        <f>G18</f>
        <v>0</v>
      </c>
      <c r="S51" s="167">
        <f t="shared" ref="S51" si="6">AVERAGE(P51:R51)</f>
        <v>0</v>
      </c>
      <c r="T51" s="168">
        <f t="shared" ref="T51:T52" si="7">STDEV(P51:R51)</f>
        <v>0</v>
      </c>
    </row>
    <row r="52" spans="2:20" ht="15" thickBot="1">
      <c r="B52" s="162">
        <v>4</v>
      </c>
      <c r="C52" s="135">
        <v>6.7999999999999996E-3</v>
      </c>
      <c r="D52" s="152">
        <f t="shared" si="3"/>
        <v>-2.1674910872937638</v>
      </c>
      <c r="E52" s="153">
        <f>G28</f>
        <v>0</v>
      </c>
      <c r="F52" s="36">
        <f>G29</f>
        <v>0</v>
      </c>
      <c r="G52" s="36">
        <f>G30</f>
        <v>0</v>
      </c>
      <c r="H52" s="154">
        <f t="shared" si="0"/>
        <v>0</v>
      </c>
      <c r="I52" s="155">
        <f t="shared" si="1"/>
        <v>0</v>
      </c>
      <c r="K52" s="169" t="s">
        <v>39</v>
      </c>
      <c r="L52" s="170">
        <f t="shared" si="4"/>
        <v>0</v>
      </c>
      <c r="M52" s="171">
        <v>0</v>
      </c>
      <c r="N52" s="172">
        <f t="shared" si="5"/>
        <v>2206966.1231838223</v>
      </c>
      <c r="O52" s="173">
        <f t="shared" si="2"/>
        <v>6.343795666814918</v>
      </c>
      <c r="P52" s="174">
        <f>G7</f>
        <v>0</v>
      </c>
      <c r="Q52" s="44">
        <f>G8</f>
        <v>0</v>
      </c>
      <c r="R52" s="175">
        <f>G9</f>
        <v>0</v>
      </c>
      <c r="S52" s="176">
        <f>AVERAGE(P52:R52)</f>
        <v>0</v>
      </c>
      <c r="T52" s="177">
        <f t="shared" si="7"/>
        <v>0</v>
      </c>
    </row>
    <row r="53" spans="2:20" ht="15" thickBot="1">
      <c r="B53" s="178">
        <v>5</v>
      </c>
      <c r="C53" s="179">
        <v>6.8000000000000005E-4</v>
      </c>
      <c r="D53" s="180">
        <f t="shared" si="3"/>
        <v>-3.1674910872937638</v>
      </c>
      <c r="E53" s="181">
        <f>G31</f>
        <v>0</v>
      </c>
      <c r="F53" s="44">
        <f>G32</f>
        <v>0</v>
      </c>
      <c r="G53" s="44">
        <f>G33</f>
        <v>0</v>
      </c>
      <c r="H53" s="182">
        <f t="shared" si="0"/>
        <v>0</v>
      </c>
      <c r="I53" s="183">
        <f t="shared" si="1"/>
        <v>0</v>
      </c>
      <c r="K53" s="59"/>
      <c r="L53" s="141"/>
      <c r="M53" s="59"/>
      <c r="N53" s="141"/>
      <c r="O53" s="141"/>
      <c r="P53" s="134"/>
      <c r="Q53" s="134"/>
      <c r="R53" s="134"/>
      <c r="S53" s="141"/>
      <c r="T53" s="141"/>
    </row>
    <row r="54" spans="2:20">
      <c r="B54" s="59"/>
      <c r="C54" s="59"/>
      <c r="D54" s="59"/>
      <c r="E54" s="134"/>
      <c r="F54" s="134"/>
      <c r="G54" s="134"/>
      <c r="H54" s="134"/>
      <c r="I54" s="134"/>
      <c r="K54" s="59"/>
      <c r="L54" s="59"/>
      <c r="M54" s="59"/>
      <c r="N54" s="59"/>
      <c r="O54" s="59"/>
      <c r="P54" s="134"/>
      <c r="Q54" s="134"/>
      <c r="R54" s="134"/>
      <c r="S54" s="134"/>
      <c r="T54" s="134"/>
    </row>
    <row r="61" spans="2:20" ht="14">
      <c r="L61" s="362" t="s">
        <v>40</v>
      </c>
      <c r="M61" s="362"/>
      <c r="N61" s="362"/>
    </row>
    <row r="62" spans="2:20" ht="14">
      <c r="L62" s="184" t="s">
        <v>41</v>
      </c>
      <c r="M62" s="363" t="s">
        <v>42</v>
      </c>
      <c r="N62" s="364"/>
      <c r="O62" s="185" t="s">
        <v>324</v>
      </c>
      <c r="P62" s="59"/>
      <c r="Q62" s="59"/>
      <c r="R62" s="59"/>
      <c r="S62" s="59"/>
      <c r="T62" s="59"/>
    </row>
    <row r="63" spans="2:20">
      <c r="L63" s="186" t="s">
        <v>43</v>
      </c>
      <c r="M63" s="365">
        <f>(S46-18.12)/-3.467</f>
        <v>5.2264205364868763</v>
      </c>
      <c r="N63" s="366"/>
      <c r="P63" s="59"/>
      <c r="Q63" s="59"/>
      <c r="R63" s="59"/>
      <c r="S63" s="59"/>
      <c r="T63" s="59"/>
    </row>
    <row r="64" spans="2:20" ht="14">
      <c r="L64" s="187" t="s">
        <v>44</v>
      </c>
      <c r="M64" s="367" t="s">
        <v>45</v>
      </c>
      <c r="N64" s="368"/>
      <c r="P64" s="59"/>
      <c r="Q64" s="59"/>
      <c r="R64" s="59"/>
      <c r="S64" s="59"/>
      <c r="T64" s="59"/>
    </row>
    <row r="65" spans="12:20">
      <c r="L65" s="188" t="s">
        <v>43</v>
      </c>
      <c r="M65" s="338">
        <f>10^M63</f>
        <v>168430.42189076208</v>
      </c>
      <c r="N65" s="339"/>
    </row>
    <row r="67" spans="12:20">
      <c r="R67" s="59"/>
      <c r="S67" s="59"/>
      <c r="T67" s="59"/>
    </row>
    <row r="68" spans="12:20">
      <c r="R68" s="59"/>
      <c r="S68" s="134"/>
      <c r="T68" s="134"/>
    </row>
    <row r="69" spans="12:20">
      <c r="R69" s="59"/>
      <c r="S69" s="134"/>
      <c r="T69" s="134"/>
    </row>
    <row r="71" spans="12:20">
      <c r="R71" s="59"/>
      <c r="S71" s="59"/>
      <c r="T71" s="59"/>
    </row>
    <row r="72" spans="12:20">
      <c r="R72" s="59"/>
      <c r="S72" s="134"/>
      <c r="T72" s="134"/>
    </row>
    <row r="73" spans="12:20">
      <c r="R73" s="59"/>
      <c r="S73" s="59"/>
      <c r="T73" s="59"/>
    </row>
    <row r="74" spans="12:20">
      <c r="R74" s="59"/>
      <c r="S74" s="59"/>
      <c r="T74" s="59"/>
    </row>
  </sheetData>
  <mergeCells count="16">
    <mergeCell ref="M65:N65"/>
    <mergeCell ref="B46:I46"/>
    <mergeCell ref="K46:T46"/>
    <mergeCell ref="B47:B48"/>
    <mergeCell ref="C47:D47"/>
    <mergeCell ref="E47:I47"/>
    <mergeCell ref="K47:K48"/>
    <mergeCell ref="L47:L48"/>
    <mergeCell ref="M47:M48"/>
    <mergeCell ref="N47:N48"/>
    <mergeCell ref="O47:O48"/>
    <mergeCell ref="P47:T47"/>
    <mergeCell ref="L61:N61"/>
    <mergeCell ref="M62:N62"/>
    <mergeCell ref="M63:N63"/>
    <mergeCell ref="M64:N64"/>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79998168889431442"/>
  </sheetPr>
  <dimension ref="B1:N26"/>
  <sheetViews>
    <sheetView workbookViewId="0"/>
  </sheetViews>
  <sheetFormatPr baseColWidth="10" defaultColWidth="8.83203125" defaultRowHeight="13" x14ac:dyDescent="0"/>
  <cols>
    <col min="1" max="2" width="8.83203125" style="18"/>
    <col min="3" max="3" width="9" style="18" bestFit="1" customWidth="1"/>
    <col min="4" max="4" width="10.33203125" style="18" customWidth="1"/>
    <col min="5" max="5" width="16.5" style="18" customWidth="1"/>
    <col min="6" max="6" width="11.6640625" style="18" bestFit="1" customWidth="1"/>
    <col min="7" max="7" width="13" style="18" customWidth="1"/>
    <col min="8" max="8" width="9" style="18" bestFit="1" customWidth="1"/>
    <col min="9" max="9" width="11.33203125" style="18" customWidth="1"/>
    <col min="10" max="11" width="8.83203125" style="18"/>
    <col min="12" max="13" width="9" style="18" bestFit="1" customWidth="1"/>
    <col min="14" max="16384" width="8.83203125" style="18"/>
  </cols>
  <sheetData>
    <row r="1" spans="2:14" ht="14" thickBot="1"/>
    <row r="2" spans="2:14" ht="28">
      <c r="B2" s="189" t="s">
        <v>280</v>
      </c>
      <c r="C2" s="190" t="s">
        <v>281</v>
      </c>
      <c r="D2" s="191" t="s">
        <v>282</v>
      </c>
      <c r="E2" s="192"/>
      <c r="F2" s="192"/>
      <c r="G2" s="192"/>
      <c r="H2" s="192"/>
      <c r="I2" s="192"/>
      <c r="J2" s="192"/>
    </row>
    <row r="3" spans="2:14">
      <c r="B3" s="193" t="s">
        <v>283</v>
      </c>
      <c r="C3" s="194">
        <v>25</v>
      </c>
      <c r="D3" s="195">
        <v>30</v>
      </c>
      <c r="E3" s="192"/>
      <c r="F3" s="192"/>
      <c r="G3" s="192"/>
      <c r="H3" s="192"/>
      <c r="I3" s="192"/>
      <c r="J3" s="192"/>
    </row>
    <row r="4" spans="2:14">
      <c r="B4" s="196" t="s">
        <v>284</v>
      </c>
      <c r="C4" s="197">
        <v>50</v>
      </c>
      <c r="D4" s="198">
        <v>30</v>
      </c>
      <c r="E4" s="192"/>
      <c r="F4" s="192"/>
      <c r="G4" s="192"/>
      <c r="H4" s="192"/>
      <c r="I4" s="192"/>
      <c r="J4" s="192"/>
    </row>
    <row r="5" spans="2:14" ht="14" thickBot="1">
      <c r="B5" s="199" t="s">
        <v>285</v>
      </c>
      <c r="C5" s="200">
        <v>50</v>
      </c>
      <c r="D5" s="201">
        <v>30</v>
      </c>
      <c r="E5" s="192"/>
      <c r="F5" s="192"/>
      <c r="G5" s="192"/>
      <c r="H5" s="192"/>
      <c r="I5" s="192"/>
      <c r="J5" s="192"/>
    </row>
    <row r="6" spans="2:14" ht="14" thickBot="1">
      <c r="B6" s="192"/>
      <c r="C6" s="192"/>
      <c r="D6" s="192"/>
      <c r="E6" s="192"/>
      <c r="F6" s="192"/>
      <c r="G6" s="192"/>
      <c r="H6" s="192"/>
      <c r="I6" s="192"/>
      <c r="J6" s="192"/>
    </row>
    <row r="7" spans="2:14" ht="17" thickBot="1">
      <c r="B7" s="372" t="s">
        <v>286</v>
      </c>
      <c r="C7" s="373"/>
      <c r="D7" s="373"/>
      <c r="E7" s="373"/>
      <c r="F7" s="373"/>
      <c r="G7" s="373"/>
      <c r="H7" s="373"/>
      <c r="I7" s="374"/>
      <c r="J7" s="192"/>
    </row>
    <row r="8" spans="2:14" ht="16">
      <c r="B8" s="375" t="s">
        <v>280</v>
      </c>
      <c r="C8" s="377" t="s">
        <v>281</v>
      </c>
      <c r="D8" s="377" t="s">
        <v>287</v>
      </c>
      <c r="E8" s="377"/>
      <c r="F8" s="377" t="s">
        <v>288</v>
      </c>
      <c r="G8" s="379" t="s">
        <v>289</v>
      </c>
      <c r="H8" s="380" t="s">
        <v>290</v>
      </c>
      <c r="I8" s="381"/>
      <c r="J8" s="202"/>
    </row>
    <row r="9" spans="2:14">
      <c r="B9" s="376"/>
      <c r="C9" s="378"/>
      <c r="D9" s="197" t="s">
        <v>291</v>
      </c>
      <c r="E9" s="197" t="s">
        <v>292</v>
      </c>
      <c r="F9" s="378"/>
      <c r="G9" s="377"/>
      <c r="H9" s="197" t="s">
        <v>291</v>
      </c>
      <c r="I9" s="198" t="s">
        <v>293</v>
      </c>
      <c r="J9" s="192"/>
    </row>
    <row r="10" spans="2:14" ht="16">
      <c r="B10" s="193" t="s">
        <v>283</v>
      </c>
      <c r="C10" s="194">
        <v>50</v>
      </c>
      <c r="D10" s="194">
        <v>1</v>
      </c>
      <c r="E10" s="194">
        <f>1000*1000</f>
        <v>1000000</v>
      </c>
      <c r="F10" s="194">
        <f>C10/E10</f>
        <v>5.0000000000000002E-5</v>
      </c>
      <c r="G10" s="194">
        <v>50</v>
      </c>
      <c r="H10" s="203">
        <f>G10*F10</f>
        <v>2.5000000000000001E-3</v>
      </c>
      <c r="I10" s="204">
        <v>100</v>
      </c>
      <c r="J10" s="192"/>
    </row>
    <row r="11" spans="2:14" ht="16">
      <c r="B11" s="196" t="s">
        <v>284</v>
      </c>
      <c r="C11" s="197">
        <v>50</v>
      </c>
      <c r="D11" s="197">
        <v>1</v>
      </c>
      <c r="E11" s="197">
        <f>1000*1000</f>
        <v>1000000</v>
      </c>
      <c r="F11" s="197">
        <f>C11/E11</f>
        <v>5.0000000000000002E-5</v>
      </c>
      <c r="G11" s="197">
        <v>50</v>
      </c>
      <c r="H11" s="205">
        <f>G11*F11</f>
        <v>2.5000000000000001E-3</v>
      </c>
      <c r="I11" s="206">
        <v>100</v>
      </c>
      <c r="J11" s="192"/>
    </row>
    <row r="12" spans="2:14" ht="17" thickBot="1">
      <c r="B12" s="207" t="s">
        <v>285</v>
      </c>
      <c r="C12" s="208">
        <v>50</v>
      </c>
      <c r="D12" s="208">
        <v>1</v>
      </c>
      <c r="E12" s="208">
        <f>1000*1000</f>
        <v>1000000</v>
      </c>
      <c r="F12" s="208">
        <f>C12/E12</f>
        <v>5.0000000000000002E-5</v>
      </c>
      <c r="G12" s="208">
        <v>50</v>
      </c>
      <c r="H12" s="209">
        <f>G12*F12</f>
        <v>2.5000000000000001E-3</v>
      </c>
      <c r="I12" s="210">
        <v>100</v>
      </c>
      <c r="J12" s="192"/>
    </row>
    <row r="13" spans="2:14" ht="28" thickBot="1">
      <c r="B13" s="199" t="s">
        <v>294</v>
      </c>
      <c r="C13" s="200">
        <v>50</v>
      </c>
      <c r="D13" s="200">
        <v>1</v>
      </c>
      <c r="E13" s="200">
        <f>1000*1000</f>
        <v>1000000</v>
      </c>
      <c r="F13" s="200">
        <f>C13/E13</f>
        <v>5.0000000000000002E-5</v>
      </c>
      <c r="G13" s="200">
        <v>50</v>
      </c>
      <c r="H13" s="211">
        <f>G13*F13</f>
        <v>2.5000000000000001E-3</v>
      </c>
      <c r="I13" s="212">
        <v>100</v>
      </c>
      <c r="J13" s="192"/>
    </row>
    <row r="14" spans="2:14" ht="14" thickBot="1">
      <c r="B14" s="192"/>
      <c r="C14" s="192"/>
      <c r="D14" s="192"/>
      <c r="E14" s="192"/>
      <c r="F14" s="192"/>
      <c r="G14" s="192"/>
      <c r="H14" s="192"/>
      <c r="I14" s="192"/>
      <c r="J14" s="192"/>
    </row>
    <row r="15" spans="2:14" ht="17" customHeight="1" thickBot="1">
      <c r="B15" s="382" t="s">
        <v>295</v>
      </c>
      <c r="C15" s="383"/>
      <c r="D15" s="383"/>
      <c r="E15" s="383"/>
      <c r="F15" s="383"/>
      <c r="G15" s="384"/>
      <c r="H15" s="383"/>
      <c r="I15" s="383"/>
      <c r="J15" s="385"/>
    </row>
    <row r="16" spans="2:14" ht="17" customHeight="1" thickBot="1">
      <c r="B16" s="386" t="s">
        <v>280</v>
      </c>
      <c r="C16" s="388" t="s">
        <v>296</v>
      </c>
      <c r="D16" s="389"/>
      <c r="E16" s="390" t="s">
        <v>297</v>
      </c>
      <c r="F16" s="391"/>
      <c r="G16" s="213"/>
      <c r="H16" s="382" t="s">
        <v>298</v>
      </c>
      <c r="I16" s="383"/>
      <c r="J16" s="385"/>
      <c r="L16" s="369" t="s">
        <v>299</v>
      </c>
      <c r="M16" s="370"/>
      <c r="N16" s="371"/>
    </row>
    <row r="17" spans="2:14" ht="43.5" customHeight="1">
      <c r="B17" s="387"/>
      <c r="C17" s="214" t="s">
        <v>291</v>
      </c>
      <c r="D17" s="215" t="s">
        <v>293</v>
      </c>
      <c r="E17" s="216" t="s">
        <v>300</v>
      </c>
      <c r="F17" s="217" t="s">
        <v>301</v>
      </c>
      <c r="G17" s="111"/>
      <c r="H17" s="218" t="s">
        <v>302</v>
      </c>
      <c r="I17" s="219" t="s">
        <v>303</v>
      </c>
      <c r="J17" s="220" t="s">
        <v>280</v>
      </c>
      <c r="L17" s="218" t="s">
        <v>302</v>
      </c>
      <c r="M17" s="221" t="s">
        <v>303</v>
      </c>
      <c r="N17" s="220" t="s">
        <v>280</v>
      </c>
    </row>
    <row r="18" spans="2:14">
      <c r="B18" s="193" t="s">
        <v>283</v>
      </c>
      <c r="C18" s="194">
        <f>H11</f>
        <v>2.5000000000000001E-3</v>
      </c>
      <c r="D18" s="222">
        <f>I11</f>
        <v>100</v>
      </c>
      <c r="E18" s="223">
        <f>'[1]qPCR Final Ion Chip Pool'!N52</f>
        <v>2206966.1231838223</v>
      </c>
      <c r="F18" s="224">
        <f>E18/1000000</f>
        <v>2.2069661231838222</v>
      </c>
      <c r="G18" s="225"/>
      <c r="H18" s="226">
        <f>C18/F18</f>
        <v>1.1327767897014386E-3</v>
      </c>
      <c r="I18" s="227">
        <f>100-H18</f>
        <v>99.998867223210297</v>
      </c>
      <c r="J18" s="228" t="s">
        <v>283</v>
      </c>
      <c r="K18" s="229"/>
      <c r="L18" s="230">
        <f>H18*20</f>
        <v>2.2655535794028771E-2</v>
      </c>
      <c r="M18" s="231">
        <f>(50-L18)</f>
        <v>49.97734446420597</v>
      </c>
      <c r="N18" s="232" t="s">
        <v>283</v>
      </c>
    </row>
    <row r="19" spans="2:14">
      <c r="B19" s="196" t="s">
        <v>284</v>
      </c>
      <c r="C19" s="197">
        <f>H11</f>
        <v>2.5000000000000001E-3</v>
      </c>
      <c r="D19" s="233">
        <f>I11</f>
        <v>100</v>
      </c>
      <c r="E19" s="223">
        <f>'[1]qPCR Final Ion Chip Pool'!N53</f>
        <v>2206966.1231838223</v>
      </c>
      <c r="F19" s="234">
        <f>E19/1000000</f>
        <v>2.2069661231838222</v>
      </c>
      <c r="G19" s="109"/>
      <c r="H19" s="235">
        <f>C19/F19</f>
        <v>1.1327767897014386E-3</v>
      </c>
      <c r="I19" s="236">
        <f>100-H19</f>
        <v>99.998867223210297</v>
      </c>
      <c r="J19" s="237" t="s">
        <v>284</v>
      </c>
      <c r="L19" s="238">
        <f t="shared" ref="L19:L20" si="0">H19*20</f>
        <v>2.2655535794028771E-2</v>
      </c>
      <c r="M19" s="103">
        <f>(50-L19)</f>
        <v>49.97734446420597</v>
      </c>
      <c r="N19" s="239" t="s">
        <v>284</v>
      </c>
    </row>
    <row r="20" spans="2:14" ht="14" thickBot="1">
      <c r="B20" s="207" t="s">
        <v>285</v>
      </c>
      <c r="C20" s="208">
        <f>H12</f>
        <v>2.5000000000000001E-3</v>
      </c>
      <c r="D20" s="240">
        <f>I12</f>
        <v>100</v>
      </c>
      <c r="E20" s="223">
        <f>'[1]qPCR Final Ion Chip Pool'!N54</f>
        <v>2206966.1231838223</v>
      </c>
      <c r="F20" s="241">
        <f>E20/1000000</f>
        <v>2.2069661231838222</v>
      </c>
      <c r="G20" s="109"/>
      <c r="H20" s="242">
        <f>C20/F20</f>
        <v>1.1327767897014386E-3</v>
      </c>
      <c r="I20" s="243">
        <f>100-H20</f>
        <v>99.998867223210297</v>
      </c>
      <c r="J20" s="244" t="s">
        <v>285</v>
      </c>
      <c r="L20" s="245">
        <f t="shared" si="0"/>
        <v>2.2655535794028771E-2</v>
      </c>
      <c r="M20" s="246">
        <f>(50-L20)</f>
        <v>49.97734446420597</v>
      </c>
      <c r="N20" s="247" t="s">
        <v>285</v>
      </c>
    </row>
    <row r="21" spans="2:14">
      <c r="B21" s="192"/>
      <c r="C21" s="192"/>
      <c r="D21" s="192"/>
      <c r="E21" s="192"/>
      <c r="F21" s="192"/>
      <c r="G21" s="109"/>
      <c r="H21" s="192"/>
      <c r="I21" s="192"/>
      <c r="J21" s="192"/>
    </row>
    <row r="22" spans="2:14" ht="15" customHeight="1">
      <c r="B22" s="248"/>
      <c r="C22" s="248"/>
      <c r="D22" s="248"/>
      <c r="E22" s="248"/>
      <c r="F22" s="248"/>
      <c r="G22" s="248"/>
      <c r="H22" s="248"/>
      <c r="I22" s="248"/>
      <c r="J22" s="248"/>
      <c r="K22" s="59"/>
      <c r="L22" s="249"/>
    </row>
    <row r="23" spans="2:14" ht="15" customHeight="1">
      <c r="B23" s="248"/>
      <c r="C23" s="248"/>
      <c r="D23" s="248"/>
      <c r="E23" s="248"/>
      <c r="F23" s="248"/>
      <c r="G23" s="248"/>
      <c r="H23" s="248"/>
      <c r="I23" s="248"/>
      <c r="J23" s="248"/>
      <c r="K23" s="59"/>
      <c r="L23" s="249"/>
    </row>
    <row r="24" spans="2:14">
      <c r="B24" s="250"/>
      <c r="C24" s="250"/>
      <c r="D24" s="250"/>
      <c r="E24" s="250"/>
      <c r="F24" s="250"/>
      <c r="G24" s="250"/>
      <c r="H24" s="250"/>
      <c r="I24" s="250"/>
      <c r="J24" s="250"/>
      <c r="K24" s="59"/>
      <c r="L24" s="59"/>
    </row>
    <row r="25" spans="2:14">
      <c r="B25" s="59"/>
      <c r="C25" s="59"/>
      <c r="D25" s="59"/>
      <c r="E25" s="59"/>
      <c r="F25" s="59"/>
      <c r="G25" s="59"/>
      <c r="H25" s="59"/>
      <c r="I25" s="59"/>
      <c r="J25" s="59"/>
      <c r="K25" s="59"/>
      <c r="L25" s="59"/>
    </row>
    <row r="26" spans="2:14">
      <c r="B26" s="59"/>
      <c r="C26" s="59"/>
      <c r="D26" s="59"/>
      <c r="E26" s="59"/>
      <c r="F26" s="59"/>
      <c r="G26" s="59"/>
      <c r="H26" s="59"/>
      <c r="I26" s="59"/>
      <c r="J26" s="59"/>
      <c r="K26" s="59"/>
      <c r="L26" s="59"/>
    </row>
  </sheetData>
  <mergeCells count="13">
    <mergeCell ref="L16:N16"/>
    <mergeCell ref="B7:I7"/>
    <mergeCell ref="B8:B9"/>
    <mergeCell ref="C8:C9"/>
    <mergeCell ref="D8:E8"/>
    <mergeCell ref="F8:F9"/>
    <mergeCell ref="G8:G9"/>
    <mergeCell ref="H8:I8"/>
    <mergeCell ref="B15:J15"/>
    <mergeCell ref="B16:B17"/>
    <mergeCell ref="C16:D16"/>
    <mergeCell ref="E16:F16"/>
    <mergeCell ref="H16:J16"/>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79998168889431442"/>
    <pageSetUpPr fitToPage="1"/>
  </sheetPr>
  <dimension ref="B1:Q26"/>
  <sheetViews>
    <sheetView workbookViewId="0"/>
  </sheetViews>
  <sheetFormatPr baseColWidth="10" defaultColWidth="8.83203125" defaultRowHeight="13" x14ac:dyDescent="0"/>
  <cols>
    <col min="1" max="1" width="8.83203125" style="18"/>
    <col min="2" max="2" width="13" style="18" customWidth="1"/>
    <col min="3" max="3" width="9" style="18" bestFit="1" customWidth="1"/>
    <col min="4" max="4" width="10.33203125" style="18" customWidth="1"/>
    <col min="5" max="5" width="16.5" style="18" customWidth="1"/>
    <col min="6" max="6" width="11.6640625" style="18" bestFit="1" customWidth="1"/>
    <col min="7" max="7" width="13" style="18" customWidth="1"/>
    <col min="8" max="8" width="9" style="18" bestFit="1" customWidth="1"/>
    <col min="9" max="9" width="11.33203125" style="18" customWidth="1"/>
    <col min="10" max="11" width="8.83203125" style="18"/>
    <col min="12" max="13" width="9" style="18" bestFit="1" customWidth="1"/>
    <col min="14" max="16384" width="8.83203125" style="18"/>
  </cols>
  <sheetData>
    <row r="1" spans="2:14" ht="14" thickBot="1"/>
    <row r="2" spans="2:14" ht="28">
      <c r="B2" s="189" t="s">
        <v>280</v>
      </c>
      <c r="C2" s="190" t="s">
        <v>281</v>
      </c>
      <c r="D2" s="191" t="s">
        <v>282</v>
      </c>
      <c r="E2" s="192"/>
      <c r="F2" s="192"/>
      <c r="G2" s="192"/>
      <c r="H2" s="192"/>
      <c r="I2" s="192"/>
      <c r="J2" s="192"/>
    </row>
    <row r="3" spans="2:14">
      <c r="B3" s="193" t="s">
        <v>283</v>
      </c>
      <c r="C3" s="194">
        <v>25</v>
      </c>
      <c r="D3" s="195">
        <v>30</v>
      </c>
      <c r="E3" s="192"/>
      <c r="F3" s="192"/>
      <c r="G3" s="192"/>
      <c r="H3" s="192"/>
      <c r="I3" s="192"/>
      <c r="J3" s="192"/>
    </row>
    <row r="4" spans="2:14">
      <c r="B4" s="196" t="s">
        <v>284</v>
      </c>
      <c r="C4" s="197">
        <v>25</v>
      </c>
      <c r="D4" s="198">
        <v>30</v>
      </c>
      <c r="E4" s="192"/>
      <c r="F4" s="192"/>
      <c r="G4" s="192"/>
      <c r="H4" s="192"/>
      <c r="I4" s="192"/>
      <c r="J4" s="192"/>
    </row>
    <row r="5" spans="2:14" ht="14" thickBot="1">
      <c r="B5" s="199" t="s">
        <v>285</v>
      </c>
      <c r="C5" s="200">
        <v>25</v>
      </c>
      <c r="D5" s="201">
        <v>30</v>
      </c>
      <c r="E5" s="192"/>
      <c r="F5" s="192"/>
      <c r="G5" s="192"/>
      <c r="H5" s="192"/>
      <c r="I5" s="192"/>
      <c r="J5" s="192"/>
    </row>
    <row r="6" spans="2:14" ht="14" thickBot="1">
      <c r="B6" s="192"/>
      <c r="C6" s="192"/>
      <c r="D6" s="192"/>
      <c r="E6" s="192"/>
      <c r="F6" s="192"/>
      <c r="G6" s="192"/>
      <c r="H6" s="192"/>
      <c r="I6" s="192"/>
      <c r="J6" s="192"/>
    </row>
    <row r="7" spans="2:14" ht="17" thickBot="1">
      <c r="B7" s="372" t="s">
        <v>286</v>
      </c>
      <c r="C7" s="373"/>
      <c r="D7" s="373"/>
      <c r="E7" s="373"/>
      <c r="F7" s="373"/>
      <c r="G7" s="373"/>
      <c r="H7" s="373"/>
      <c r="I7" s="374"/>
      <c r="J7" s="192"/>
    </row>
    <row r="8" spans="2:14" ht="16">
      <c r="B8" s="375" t="s">
        <v>280</v>
      </c>
      <c r="C8" s="377" t="s">
        <v>281</v>
      </c>
      <c r="D8" s="377" t="s">
        <v>287</v>
      </c>
      <c r="E8" s="377"/>
      <c r="F8" s="377" t="s">
        <v>288</v>
      </c>
      <c r="G8" s="379" t="s">
        <v>289</v>
      </c>
      <c r="H8" s="380" t="s">
        <v>290</v>
      </c>
      <c r="I8" s="381"/>
      <c r="J8" s="202"/>
    </row>
    <row r="9" spans="2:14">
      <c r="B9" s="376"/>
      <c r="C9" s="378"/>
      <c r="D9" s="197" t="s">
        <v>291</v>
      </c>
      <c r="E9" s="197" t="s">
        <v>292</v>
      </c>
      <c r="F9" s="378"/>
      <c r="G9" s="377"/>
      <c r="H9" s="197" t="s">
        <v>291</v>
      </c>
      <c r="I9" s="198" t="s">
        <v>293</v>
      </c>
      <c r="J9" s="192"/>
    </row>
    <row r="10" spans="2:14" ht="16">
      <c r="B10" s="193" t="s">
        <v>283</v>
      </c>
      <c r="C10" s="194">
        <v>25</v>
      </c>
      <c r="D10" s="194">
        <v>1</v>
      </c>
      <c r="E10" s="194">
        <f>1000*1000</f>
        <v>1000000</v>
      </c>
      <c r="F10" s="194">
        <f>C10/E10</f>
        <v>2.5000000000000001E-5</v>
      </c>
      <c r="G10" s="194">
        <f>D3</f>
        <v>30</v>
      </c>
      <c r="H10" s="203">
        <f>G10*F10</f>
        <v>7.5000000000000002E-4</v>
      </c>
      <c r="I10" s="204">
        <v>100</v>
      </c>
      <c r="J10" s="192"/>
    </row>
    <row r="11" spans="2:14" ht="16">
      <c r="B11" s="196" t="s">
        <v>284</v>
      </c>
      <c r="C11" s="197">
        <v>25</v>
      </c>
      <c r="D11" s="197">
        <v>1</v>
      </c>
      <c r="E11" s="197">
        <f>1000*1000</f>
        <v>1000000</v>
      </c>
      <c r="F11" s="197">
        <f>C11/E11</f>
        <v>2.5000000000000001E-5</v>
      </c>
      <c r="G11" s="197">
        <f>D4</f>
        <v>30</v>
      </c>
      <c r="H11" s="205">
        <f>G11*F11</f>
        <v>7.5000000000000002E-4</v>
      </c>
      <c r="I11" s="206">
        <v>100</v>
      </c>
      <c r="J11" s="192"/>
    </row>
    <row r="12" spans="2:14" ht="17" thickBot="1">
      <c r="B12" s="251" t="s">
        <v>285</v>
      </c>
      <c r="C12" s="252">
        <v>25</v>
      </c>
      <c r="D12" s="252">
        <v>1</v>
      </c>
      <c r="E12" s="252">
        <f>1000*1000</f>
        <v>1000000</v>
      </c>
      <c r="F12" s="252">
        <f>C12/E12</f>
        <v>2.5000000000000001E-5</v>
      </c>
      <c r="G12" s="253">
        <f>D5</f>
        <v>30</v>
      </c>
      <c r="H12" s="254">
        <f>G12*F12</f>
        <v>7.5000000000000002E-4</v>
      </c>
      <c r="I12" s="255">
        <v>100</v>
      </c>
      <c r="J12" s="192"/>
    </row>
    <row r="13" spans="2:14" ht="22.5" customHeight="1" thickBot="1">
      <c r="B13" s="256" t="s">
        <v>294</v>
      </c>
      <c r="C13" s="257">
        <v>25</v>
      </c>
      <c r="D13" s="257">
        <v>1</v>
      </c>
      <c r="E13" s="257">
        <f>1000*1000</f>
        <v>1000000</v>
      </c>
      <c r="F13" s="257">
        <f>C13/E13</f>
        <v>2.5000000000000001E-5</v>
      </c>
      <c r="G13" s="257">
        <f>G10</f>
        <v>30</v>
      </c>
      <c r="H13" s="258">
        <f>G13*F13</f>
        <v>7.5000000000000002E-4</v>
      </c>
      <c r="I13" s="259">
        <v>100</v>
      </c>
      <c r="J13" s="192"/>
    </row>
    <row r="14" spans="2:14" ht="14" thickBot="1">
      <c r="B14" s="192"/>
      <c r="C14" s="192"/>
      <c r="D14" s="192"/>
      <c r="E14" s="192"/>
      <c r="F14" s="192"/>
      <c r="G14" s="192"/>
      <c r="H14" s="192"/>
      <c r="I14" s="192"/>
      <c r="J14" s="192"/>
    </row>
    <row r="15" spans="2:14" ht="17" customHeight="1" thickBot="1">
      <c r="B15" s="382" t="s">
        <v>295</v>
      </c>
      <c r="C15" s="383"/>
      <c r="D15" s="383"/>
      <c r="E15" s="383"/>
      <c r="F15" s="383"/>
      <c r="G15" s="384"/>
      <c r="H15" s="383"/>
      <c r="I15" s="383"/>
      <c r="J15" s="385"/>
    </row>
    <row r="16" spans="2:14" ht="17" customHeight="1" thickBot="1">
      <c r="B16" s="386" t="s">
        <v>280</v>
      </c>
      <c r="C16" s="388" t="s">
        <v>296</v>
      </c>
      <c r="D16" s="389"/>
      <c r="E16" s="390" t="s">
        <v>297</v>
      </c>
      <c r="F16" s="391"/>
      <c r="G16" s="213"/>
      <c r="H16" s="392" t="s">
        <v>298</v>
      </c>
      <c r="I16" s="384"/>
      <c r="J16" s="393"/>
      <c r="L16" s="57" t="s">
        <v>299</v>
      </c>
      <c r="M16" s="260"/>
      <c r="N16" s="261"/>
    </row>
    <row r="17" spans="2:17" ht="43.5" customHeight="1">
      <c r="B17" s="387"/>
      <c r="C17" s="214" t="s">
        <v>291</v>
      </c>
      <c r="D17" s="215" t="s">
        <v>293</v>
      </c>
      <c r="E17" s="216" t="s">
        <v>300</v>
      </c>
      <c r="F17" s="217" t="s">
        <v>301</v>
      </c>
      <c r="G17" s="111"/>
      <c r="H17" s="262" t="s">
        <v>302</v>
      </c>
      <c r="I17" s="263" t="s">
        <v>303</v>
      </c>
      <c r="J17" s="264" t="s">
        <v>280</v>
      </c>
      <c r="L17" s="262" t="s">
        <v>302</v>
      </c>
      <c r="M17" s="265" t="s">
        <v>303</v>
      </c>
      <c r="N17" s="264" t="s">
        <v>280</v>
      </c>
    </row>
    <row r="18" spans="2:17">
      <c r="B18" s="193" t="s">
        <v>283</v>
      </c>
      <c r="C18" s="194">
        <f>H10</f>
        <v>7.5000000000000002E-4</v>
      </c>
      <c r="D18" s="222">
        <f>I11</f>
        <v>100</v>
      </c>
      <c r="E18" s="223">
        <f>'[1]qPCR Final Ion Chip Pool'!N52</f>
        <v>2206966.1231838223</v>
      </c>
      <c r="F18" s="224">
        <f>E18/1000000</f>
        <v>2.2069661231838222</v>
      </c>
      <c r="G18" s="225"/>
      <c r="H18" s="266">
        <f>C18/F18</f>
        <v>3.3983303691043163E-4</v>
      </c>
      <c r="I18" s="227">
        <f>G10-H18</f>
        <v>29.999660166963089</v>
      </c>
      <c r="J18" s="267" t="s">
        <v>283</v>
      </c>
      <c r="K18" s="229"/>
      <c r="L18" s="268">
        <f>H18*20</f>
        <v>6.7966607382086326E-3</v>
      </c>
      <c r="M18" s="269">
        <f>(G10-L18)</f>
        <v>29.99320333926179</v>
      </c>
      <c r="N18" s="267" t="s">
        <v>283</v>
      </c>
      <c r="P18" s="270"/>
      <c r="Q18" s="270"/>
    </row>
    <row r="19" spans="2:17">
      <c r="B19" s="271" t="s">
        <v>284</v>
      </c>
      <c r="C19" s="272">
        <f>H11</f>
        <v>7.5000000000000002E-4</v>
      </c>
      <c r="D19" s="273">
        <f>I11</f>
        <v>100</v>
      </c>
      <c r="E19" s="223">
        <f>'[1]qPCR Final Ion Chip Pool'!N53</f>
        <v>2206966.1231838223</v>
      </c>
      <c r="F19" s="234">
        <f>E19/1000000</f>
        <v>2.2069661231838222</v>
      </c>
      <c r="G19" s="109"/>
      <c r="H19" s="274">
        <f>C19/F19</f>
        <v>3.3983303691043163E-4</v>
      </c>
      <c r="I19" s="275">
        <f>G11-H19</f>
        <v>29.999660166963089</v>
      </c>
      <c r="J19" s="276" t="s">
        <v>284</v>
      </c>
      <c r="L19" s="277">
        <f>H19*20</f>
        <v>6.7966607382086326E-3</v>
      </c>
      <c r="M19" s="269">
        <f>(G11-L19)</f>
        <v>29.99320333926179</v>
      </c>
      <c r="N19" s="278" t="s">
        <v>284</v>
      </c>
    </row>
    <row r="20" spans="2:17" ht="14" thickBot="1">
      <c r="B20" s="279" t="s">
        <v>285</v>
      </c>
      <c r="C20" s="280">
        <f>H12</f>
        <v>7.5000000000000002E-4</v>
      </c>
      <c r="D20" s="281">
        <f>I12</f>
        <v>100</v>
      </c>
      <c r="E20" s="223">
        <f>'[1]qPCR Final Ion Chip Pool'!N54</f>
        <v>2206966.1231838223</v>
      </c>
      <c r="F20" s="241">
        <f>E20/1000000</f>
        <v>2.2069661231838222</v>
      </c>
      <c r="G20" s="109"/>
      <c r="H20" s="282">
        <f>C20/F20</f>
        <v>3.3983303691043163E-4</v>
      </c>
      <c r="I20" s="283">
        <f>G12-H20</f>
        <v>29.999660166963089</v>
      </c>
      <c r="J20" s="284" t="s">
        <v>285</v>
      </c>
      <c r="L20" s="285">
        <f>H20*20</f>
        <v>6.7966607382086326E-3</v>
      </c>
      <c r="M20" s="286">
        <f>(G12-L20)</f>
        <v>29.99320333926179</v>
      </c>
      <c r="N20" s="287" t="s">
        <v>285</v>
      </c>
    </row>
    <row r="21" spans="2:17">
      <c r="B21" s="192"/>
      <c r="C21" s="192"/>
      <c r="D21" s="192"/>
      <c r="E21" s="192"/>
      <c r="F21" s="192"/>
      <c r="G21" s="109"/>
      <c r="H21" s="288"/>
      <c r="I21" s="192"/>
      <c r="J21" s="192"/>
    </row>
    <row r="22" spans="2:17" ht="15" customHeight="1">
      <c r="B22" s="248"/>
      <c r="C22" s="248"/>
      <c r="D22" s="248"/>
      <c r="E22" s="248"/>
      <c r="F22" s="248"/>
      <c r="G22" s="248"/>
      <c r="H22" s="248"/>
      <c r="I22" s="248"/>
      <c r="J22" s="248"/>
      <c r="K22" s="59"/>
      <c r="L22" s="249"/>
      <c r="M22" s="59"/>
      <c r="N22" s="59"/>
    </row>
    <row r="23" spans="2:17" ht="15" customHeight="1">
      <c r="B23" s="248"/>
      <c r="C23" s="248"/>
      <c r="D23" s="248"/>
      <c r="E23" s="248"/>
      <c r="F23" s="248"/>
      <c r="G23" s="248"/>
      <c r="H23" s="248"/>
      <c r="I23" s="248"/>
      <c r="J23" s="248"/>
      <c r="K23" s="289"/>
      <c r="L23" s="249"/>
      <c r="M23" s="59"/>
      <c r="N23" s="59"/>
    </row>
    <row r="24" spans="2:17">
      <c r="B24" s="250"/>
      <c r="C24" s="250"/>
      <c r="D24" s="250"/>
      <c r="E24" s="250"/>
      <c r="F24" s="250"/>
      <c r="G24" s="250"/>
      <c r="H24" s="250"/>
      <c r="I24" s="250"/>
      <c r="J24" s="250"/>
      <c r="K24" s="59"/>
      <c r="L24" s="59"/>
      <c r="M24" s="59"/>
      <c r="N24" s="59"/>
    </row>
    <row r="25" spans="2:17">
      <c r="K25" s="59"/>
      <c r="L25" s="59"/>
      <c r="M25" s="59"/>
      <c r="N25" s="59"/>
    </row>
    <row r="26" spans="2:17">
      <c r="K26" s="59"/>
      <c r="L26" s="59"/>
      <c r="M26" s="59"/>
      <c r="N26" s="59"/>
    </row>
  </sheetData>
  <mergeCells count="12">
    <mergeCell ref="B15:J15"/>
    <mergeCell ref="B16:B17"/>
    <mergeCell ref="C16:D16"/>
    <mergeCell ref="E16:F16"/>
    <mergeCell ref="H16:J16"/>
    <mergeCell ref="B7:I7"/>
    <mergeCell ref="B8:B9"/>
    <mergeCell ref="C8:C9"/>
    <mergeCell ref="D8:E8"/>
    <mergeCell ref="F8:F9"/>
    <mergeCell ref="G8:G9"/>
    <mergeCell ref="H8:I8"/>
  </mergeCells>
  <pageMargins left="0.7" right="0.7" top="0.75" bottom="0.75" header="0.3" footer="0.3"/>
  <pageSetup scale="79"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99"/>
  </sheetPr>
  <dimension ref="B3:E45"/>
  <sheetViews>
    <sheetView workbookViewId="0"/>
  </sheetViews>
  <sheetFormatPr baseColWidth="10" defaultColWidth="8.83203125" defaultRowHeight="13" x14ac:dyDescent="0"/>
  <cols>
    <col min="1" max="1" width="8.83203125" style="18"/>
    <col min="2" max="2" width="24.1640625" style="18" customWidth="1"/>
    <col min="3" max="3" width="22" style="18" customWidth="1"/>
    <col min="4" max="4" width="13.83203125" style="18" customWidth="1"/>
    <col min="5" max="5" width="18.5" style="18" customWidth="1"/>
    <col min="6" max="16384" width="8.83203125" style="18"/>
  </cols>
  <sheetData>
    <row r="3" spans="2:5" ht="20">
      <c r="B3" s="4" t="s">
        <v>80</v>
      </c>
    </row>
    <row r="4" spans="2:5" ht="14" thickBot="1"/>
    <row r="5" spans="2:5" ht="21" thickBot="1">
      <c r="B5" s="290" t="s">
        <v>275</v>
      </c>
      <c r="C5" s="394" t="s">
        <v>276</v>
      </c>
      <c r="D5" s="394"/>
      <c r="E5" s="395"/>
    </row>
    <row r="6" spans="2:5" ht="17">
      <c r="B6" s="291" t="s">
        <v>277</v>
      </c>
      <c r="C6" s="291" t="s">
        <v>278</v>
      </c>
      <c r="D6" s="291" t="s">
        <v>5</v>
      </c>
      <c r="E6" s="291" t="s">
        <v>1</v>
      </c>
    </row>
    <row r="7" spans="2:5" ht="15">
      <c r="B7" s="36"/>
      <c r="C7" s="292"/>
      <c r="D7" s="292"/>
      <c r="E7" s="293"/>
    </row>
    <row r="8" spans="2:5" ht="15">
      <c r="B8" s="36"/>
      <c r="C8" s="292"/>
      <c r="D8" s="292"/>
      <c r="E8" s="293"/>
    </row>
    <row r="9" spans="2:5" ht="15">
      <c r="B9" s="36"/>
      <c r="C9" s="292"/>
      <c r="D9" s="292"/>
      <c r="E9" s="293"/>
    </row>
    <row r="10" spans="2:5" ht="15">
      <c r="B10" s="36"/>
      <c r="C10" s="292"/>
      <c r="D10" s="292"/>
      <c r="E10" s="293"/>
    </row>
    <row r="11" spans="2:5" ht="15">
      <c r="B11" s="36"/>
      <c r="C11" s="292"/>
      <c r="D11" s="292"/>
      <c r="E11" s="293"/>
    </row>
    <row r="12" spans="2:5" ht="15">
      <c r="B12" s="36"/>
      <c r="C12" s="292"/>
      <c r="D12" s="292"/>
      <c r="E12" s="293"/>
    </row>
    <row r="13" spans="2:5" ht="15">
      <c r="B13" s="36"/>
      <c r="C13" s="292"/>
      <c r="D13" s="292"/>
      <c r="E13" s="293"/>
    </row>
    <row r="14" spans="2:5" ht="15">
      <c r="B14" s="36"/>
      <c r="C14" s="292"/>
      <c r="D14" s="292"/>
      <c r="E14" s="293"/>
    </row>
    <row r="15" spans="2:5" ht="15">
      <c r="B15" s="36"/>
      <c r="C15" s="292"/>
      <c r="D15" s="292"/>
      <c r="E15" s="292"/>
    </row>
    <row r="16" spans="2:5" ht="15">
      <c r="B16" s="36"/>
      <c r="C16" s="292"/>
      <c r="D16" s="293"/>
      <c r="E16" s="292"/>
    </row>
    <row r="17" spans="2:5" ht="15">
      <c r="B17" s="36"/>
      <c r="C17" s="292"/>
      <c r="D17" s="293"/>
      <c r="E17" s="292"/>
    </row>
    <row r="18" spans="2:5" ht="15">
      <c r="B18" s="36"/>
      <c r="C18" s="292"/>
      <c r="D18" s="293"/>
      <c r="E18" s="292"/>
    </row>
    <row r="19" spans="2:5" ht="15">
      <c r="B19" s="36"/>
      <c r="C19" s="292"/>
      <c r="D19" s="293"/>
      <c r="E19" s="36"/>
    </row>
    <row r="20" spans="2:5">
      <c r="B20" s="36"/>
      <c r="C20" s="36"/>
      <c r="D20" s="36"/>
      <c r="E20" s="36"/>
    </row>
    <row r="21" spans="2:5">
      <c r="B21" s="36"/>
      <c r="C21" s="36"/>
      <c r="D21" s="36"/>
      <c r="E21" s="36"/>
    </row>
    <row r="22" spans="2:5">
      <c r="B22" s="36"/>
      <c r="C22" s="36"/>
      <c r="D22" s="36"/>
      <c r="E22" s="36"/>
    </row>
    <row r="23" spans="2:5">
      <c r="B23" s="36"/>
      <c r="C23" s="36"/>
      <c r="D23" s="36"/>
      <c r="E23" s="36"/>
    </row>
    <row r="24" spans="2:5">
      <c r="B24" s="36"/>
      <c r="C24" s="36"/>
      <c r="D24" s="36"/>
      <c r="E24" s="36"/>
    </row>
    <row r="25" spans="2:5">
      <c r="B25" s="36"/>
      <c r="C25" s="36"/>
      <c r="D25" s="36"/>
      <c r="E25" s="36"/>
    </row>
    <row r="26" spans="2:5">
      <c r="B26" s="36"/>
      <c r="C26" s="36"/>
      <c r="D26" s="36"/>
      <c r="E26" s="36"/>
    </row>
    <row r="27" spans="2:5">
      <c r="B27" s="36"/>
      <c r="C27" s="36"/>
      <c r="D27" s="36"/>
      <c r="E27" s="36"/>
    </row>
    <row r="28" spans="2:5">
      <c r="B28" s="36"/>
      <c r="C28" s="36"/>
      <c r="D28" s="36"/>
      <c r="E28" s="36"/>
    </row>
    <row r="29" spans="2:5">
      <c r="B29" s="36"/>
      <c r="C29" s="36"/>
      <c r="D29" s="36"/>
      <c r="E29" s="36"/>
    </row>
    <row r="30" spans="2:5">
      <c r="B30" s="36"/>
      <c r="C30" s="36"/>
      <c r="D30" s="36"/>
      <c r="E30" s="36"/>
    </row>
    <row r="31" spans="2:5">
      <c r="B31" s="36"/>
      <c r="C31" s="36"/>
      <c r="D31" s="36"/>
      <c r="E31" s="36"/>
    </row>
    <row r="32" spans="2:5">
      <c r="B32" s="36"/>
      <c r="C32" s="36"/>
      <c r="D32" s="36"/>
      <c r="E32" s="36"/>
    </row>
    <row r="33" spans="2:5">
      <c r="B33" s="36"/>
      <c r="C33" s="36"/>
      <c r="D33" s="36"/>
      <c r="E33" s="36"/>
    </row>
    <row r="34" spans="2:5">
      <c r="B34" s="36"/>
      <c r="C34" s="36"/>
      <c r="D34" s="36"/>
      <c r="E34" s="36"/>
    </row>
    <row r="35" spans="2:5">
      <c r="B35" s="36"/>
      <c r="C35" s="36"/>
      <c r="D35" s="36"/>
      <c r="E35" s="36"/>
    </row>
    <row r="36" spans="2:5">
      <c r="B36" s="36"/>
      <c r="C36" s="36"/>
      <c r="D36" s="36"/>
      <c r="E36" s="36"/>
    </row>
    <row r="37" spans="2:5">
      <c r="B37" s="36"/>
      <c r="C37" s="36"/>
      <c r="D37" s="36"/>
      <c r="E37" s="36"/>
    </row>
    <row r="38" spans="2:5">
      <c r="B38" s="36"/>
      <c r="C38" s="36"/>
      <c r="D38" s="36"/>
      <c r="E38" s="36"/>
    </row>
    <row r="39" spans="2:5">
      <c r="B39" s="36"/>
      <c r="C39" s="36"/>
      <c r="D39" s="36"/>
      <c r="E39" s="36"/>
    </row>
    <row r="40" spans="2:5">
      <c r="B40" s="36"/>
      <c r="C40" s="36"/>
      <c r="D40" s="36"/>
      <c r="E40" s="36"/>
    </row>
    <row r="41" spans="2:5">
      <c r="B41" s="36"/>
      <c r="C41" s="36"/>
      <c r="D41" s="36"/>
      <c r="E41" s="36"/>
    </row>
    <row r="42" spans="2:5">
      <c r="B42" s="36"/>
      <c r="C42" s="36"/>
      <c r="D42" s="36"/>
      <c r="E42" s="36"/>
    </row>
    <row r="43" spans="2:5">
      <c r="B43" s="36"/>
      <c r="C43" s="36"/>
      <c r="D43" s="36"/>
      <c r="E43" s="36"/>
    </row>
    <row r="44" spans="2:5">
      <c r="B44" s="36"/>
      <c r="C44" s="36"/>
      <c r="D44" s="36"/>
      <c r="E44" s="36"/>
    </row>
    <row r="45" spans="2:5">
      <c r="B45" s="36"/>
      <c r="C45" s="36"/>
      <c r="D45" s="36"/>
      <c r="E45" s="36"/>
    </row>
  </sheetData>
  <mergeCells count="1">
    <mergeCell ref="C5:E5"/>
  </mergeCells>
  <dataValidations count="1">
    <dataValidation type="list" allowBlank="1" showInputMessage="1" showErrorMessage="1" sqref="B7:B45">
      <formula1>Ion_Xpress™_Barcode_1</formula1>
    </dataValidation>
  </dataValidation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Index</vt:lpstr>
      <vt:lpstr>Initial Qubit Quantification</vt:lpstr>
      <vt:lpstr>Pippin Prep Lane Pools</vt:lpstr>
      <vt:lpstr>Pre-SBCapSeq Pools</vt:lpstr>
      <vt:lpstr>Ion Chip Pool</vt:lpstr>
      <vt:lpstr>qPCR Final Ion Chip Pool</vt:lpstr>
      <vt:lpstr>For 50pM Dilution Genomics Core</vt:lpstr>
      <vt:lpstr>For 25pM Dilution Genomics Core</vt:lpstr>
      <vt:lpstr>Loading Input Ion Chef_PI Chip</vt:lpstr>
      <vt:lpstr>Ion Xpress™ Barcodes 1-96</vt:lpstr>
    </vt:vector>
  </TitlesOfParts>
  <Company>Moffitt Cancer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Meshey, Amanda L.</dc:creator>
  <cp:lastModifiedBy>Michael Mann</cp:lastModifiedBy>
  <dcterms:created xsi:type="dcterms:W3CDTF">2018-12-04T17:25:27Z</dcterms:created>
  <dcterms:modified xsi:type="dcterms:W3CDTF">2019-12-23T15:43:13Z</dcterms:modified>
</cp:coreProperties>
</file>