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helley/Downloads/"/>
    </mc:Choice>
  </mc:AlternateContent>
  <xr:revisionPtr revIDLastSave="0" documentId="13_ncr:1_{0A138171-490F-FE47-8C28-04F8575F6BE9}" xr6:coauthVersionLast="45" xr6:coauthVersionMax="45" xr10:uidLastSave="{00000000-0000-0000-0000-000000000000}"/>
  <bookViews>
    <workbookView xWindow="1360" yWindow="460" windowWidth="22220" windowHeight="14060" tabRatio="756" activeTab="1" xr2:uid="{00000000-000D-0000-FFFF-FFFF00000000}"/>
  </bookViews>
  <sheets>
    <sheet name="Sucrose vs Cocaine Choice" sheetId="14" r:id="rId1"/>
    <sheet name="Shock rod D1-D4 Observer Output" sheetId="1" r:id="rId2"/>
    <sheet name="Parameters" sheetId="3" r:id="rId3"/>
    <sheet name="Con Reinf" sheetId="5" r:id="rId4"/>
    <sheet name="Barrier" sheetId="7" r:id="rId5"/>
    <sheet name="Food intake" sheetId="10" r:id="rId6"/>
    <sheet name="Self stimulation" sheetId="15" r:id="rId7"/>
    <sheet name="Fear Conditioning " sheetId="16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8" i="3" l="1"/>
  <c r="G97" i="3"/>
  <c r="G96" i="3"/>
  <c r="G90" i="3"/>
  <c r="X89" i="3"/>
  <c r="G89" i="3"/>
  <c r="D69" i="16"/>
  <c r="C69" i="16"/>
  <c r="B69" i="16"/>
  <c r="D68" i="16"/>
  <c r="C68" i="16"/>
  <c r="B68" i="16"/>
  <c r="D67" i="16"/>
  <c r="C67" i="16"/>
  <c r="B67" i="16"/>
  <c r="D66" i="16"/>
  <c r="C66" i="16"/>
  <c r="B66" i="16"/>
  <c r="E64" i="16"/>
  <c r="E63" i="16"/>
  <c r="E62" i="16"/>
  <c r="I61" i="16"/>
  <c r="H61" i="16"/>
  <c r="G61" i="16"/>
  <c r="E61" i="16"/>
  <c r="J60" i="16"/>
  <c r="I60" i="16"/>
  <c r="H60" i="16"/>
  <c r="G60" i="16"/>
  <c r="E60" i="16"/>
  <c r="E59" i="16"/>
  <c r="E58" i="16"/>
  <c r="I57" i="16"/>
  <c r="H57" i="16"/>
  <c r="G57" i="16"/>
  <c r="E57" i="16"/>
  <c r="I56" i="16"/>
  <c r="H56" i="16"/>
  <c r="J56" i="16" s="1"/>
  <c r="G56" i="16"/>
  <c r="E56" i="16"/>
  <c r="E55" i="16"/>
  <c r="E54" i="16"/>
  <c r="E69" i="16" s="1"/>
  <c r="E53" i="16"/>
  <c r="E52" i="16"/>
  <c r="E67" i="16" s="1"/>
  <c r="W46" i="16"/>
  <c r="U46" i="16"/>
  <c r="S46" i="16"/>
  <c r="Q46" i="16"/>
  <c r="O46" i="16"/>
  <c r="M46" i="16"/>
  <c r="K46" i="16"/>
  <c r="I46" i="16"/>
  <c r="G46" i="16"/>
  <c r="E46" i="16"/>
  <c r="C46" i="16"/>
  <c r="W45" i="16"/>
  <c r="U45" i="16"/>
  <c r="S45" i="16"/>
  <c r="Q45" i="16"/>
  <c r="O45" i="16"/>
  <c r="M45" i="16"/>
  <c r="K45" i="16"/>
  <c r="I45" i="16"/>
  <c r="G45" i="16"/>
  <c r="E45" i="16"/>
  <c r="C45" i="16"/>
  <c r="W44" i="16"/>
  <c r="U44" i="16"/>
  <c r="S44" i="16"/>
  <c r="Q44" i="16"/>
  <c r="O44" i="16"/>
  <c r="M44" i="16"/>
  <c r="K44" i="16"/>
  <c r="I44" i="16"/>
  <c r="G44" i="16"/>
  <c r="E44" i="16"/>
  <c r="C44" i="16"/>
  <c r="W43" i="16"/>
  <c r="U43" i="16"/>
  <c r="S43" i="16"/>
  <c r="Q43" i="16"/>
  <c r="O43" i="16"/>
  <c r="M43" i="16"/>
  <c r="K43" i="16"/>
  <c r="I43" i="16"/>
  <c r="G43" i="16"/>
  <c r="E43" i="16"/>
  <c r="C43" i="16"/>
  <c r="W42" i="16"/>
  <c r="U42" i="16"/>
  <c r="S42" i="16"/>
  <c r="Q42" i="16"/>
  <c r="O42" i="16"/>
  <c r="M42" i="16"/>
  <c r="K42" i="16"/>
  <c r="I42" i="16"/>
  <c r="G42" i="16"/>
  <c r="E42" i="16"/>
  <c r="C42" i="16"/>
  <c r="W41" i="16"/>
  <c r="U41" i="16"/>
  <c r="S41" i="16"/>
  <c r="Q41" i="16"/>
  <c r="O41" i="16"/>
  <c r="M41" i="16"/>
  <c r="K41" i="16"/>
  <c r="I41" i="16"/>
  <c r="G41" i="16"/>
  <c r="E41" i="16"/>
  <c r="C41" i="16"/>
  <c r="W40" i="16"/>
  <c r="U40" i="16"/>
  <c r="S40" i="16"/>
  <c r="Q40" i="16"/>
  <c r="O40" i="16"/>
  <c r="M40" i="16"/>
  <c r="K40" i="16"/>
  <c r="I40" i="16"/>
  <c r="G40" i="16"/>
  <c r="E40" i="16"/>
  <c r="C40" i="16"/>
  <c r="W39" i="16"/>
  <c r="U39" i="16"/>
  <c r="S39" i="16"/>
  <c r="Q39" i="16"/>
  <c r="O39" i="16"/>
  <c r="M39" i="16"/>
  <c r="K39" i="16"/>
  <c r="I39" i="16"/>
  <c r="G39" i="16"/>
  <c r="E39" i="16"/>
  <c r="C39" i="16"/>
  <c r="W38" i="16"/>
  <c r="U38" i="16"/>
  <c r="S38" i="16"/>
  <c r="Q38" i="16"/>
  <c r="O38" i="16"/>
  <c r="M38" i="16"/>
  <c r="K38" i="16"/>
  <c r="I38" i="16"/>
  <c r="G38" i="16"/>
  <c r="E38" i="16"/>
  <c r="C38" i="16"/>
  <c r="W37" i="16"/>
  <c r="U37" i="16"/>
  <c r="S37" i="16"/>
  <c r="Q37" i="16"/>
  <c r="O37" i="16"/>
  <c r="M37" i="16"/>
  <c r="K37" i="16"/>
  <c r="I37" i="16"/>
  <c r="G37" i="16"/>
  <c r="E37" i="16"/>
  <c r="C37" i="16"/>
  <c r="W36" i="16"/>
  <c r="U36" i="16"/>
  <c r="S36" i="16"/>
  <c r="Q36" i="16"/>
  <c r="O36" i="16"/>
  <c r="M36" i="16"/>
  <c r="K36" i="16"/>
  <c r="I36" i="16"/>
  <c r="G36" i="16"/>
  <c r="E36" i="16"/>
  <c r="C36" i="16"/>
  <c r="W35" i="16"/>
  <c r="U35" i="16"/>
  <c r="S35" i="16"/>
  <c r="Q35" i="16"/>
  <c r="O35" i="16"/>
  <c r="M35" i="16"/>
  <c r="K35" i="16"/>
  <c r="I35" i="16"/>
  <c r="G35" i="16"/>
  <c r="E35" i="16"/>
  <c r="C35" i="16"/>
  <c r="AC34" i="16"/>
  <c r="X34" i="16"/>
  <c r="V34" i="16"/>
  <c r="AF34" i="16" s="1"/>
  <c r="T34" i="16"/>
  <c r="R34" i="16"/>
  <c r="AE34" i="16" s="1"/>
  <c r="P34" i="16"/>
  <c r="N34" i="16"/>
  <c r="AD34" i="16" s="1"/>
  <c r="L34" i="16"/>
  <c r="J34" i="16"/>
  <c r="H34" i="16"/>
  <c r="Z34" i="16" s="1"/>
  <c r="F34" i="16"/>
  <c r="AB34" i="16" s="1"/>
  <c r="D34" i="16"/>
  <c r="X33" i="16"/>
  <c r="V33" i="16"/>
  <c r="T33" i="16"/>
  <c r="R33" i="16"/>
  <c r="P33" i="16"/>
  <c r="N33" i="16"/>
  <c r="L33" i="16"/>
  <c r="J33" i="16"/>
  <c r="H33" i="16"/>
  <c r="Z33" i="16" s="1"/>
  <c r="F33" i="16"/>
  <c r="Y33" i="16" s="1"/>
  <c r="D33" i="16"/>
  <c r="AF33" i="16" s="1"/>
  <c r="Y32" i="16"/>
  <c r="AA32" i="16" s="1"/>
  <c r="X32" i="16"/>
  <c r="V32" i="16"/>
  <c r="AF32" i="16" s="1"/>
  <c r="T32" i="16"/>
  <c r="R32" i="16"/>
  <c r="AE32" i="16" s="1"/>
  <c r="P32" i="16"/>
  <c r="N32" i="16"/>
  <c r="AD32" i="16" s="1"/>
  <c r="L32" i="16"/>
  <c r="J32" i="16"/>
  <c r="AC32" i="16" s="1"/>
  <c r="H32" i="16"/>
  <c r="Z32" i="16" s="1"/>
  <c r="F32" i="16"/>
  <c r="AB32" i="16" s="1"/>
  <c r="D32" i="16"/>
  <c r="X31" i="16"/>
  <c r="V31" i="16"/>
  <c r="T31" i="16"/>
  <c r="R31" i="16"/>
  <c r="P31" i="16"/>
  <c r="N31" i="16"/>
  <c r="L31" i="16"/>
  <c r="Z31" i="16" s="1"/>
  <c r="J31" i="16"/>
  <c r="H31" i="16"/>
  <c r="F31" i="16"/>
  <c r="D31" i="16"/>
  <c r="AD31" i="16" s="1"/>
  <c r="X30" i="16"/>
  <c r="V30" i="16"/>
  <c r="AF30" i="16" s="1"/>
  <c r="T30" i="16"/>
  <c r="R30" i="16"/>
  <c r="AE30" i="16" s="1"/>
  <c r="P30" i="16"/>
  <c r="N30" i="16"/>
  <c r="AD30" i="16" s="1"/>
  <c r="L30" i="16"/>
  <c r="J30" i="16"/>
  <c r="AC30" i="16" s="1"/>
  <c r="H30" i="16"/>
  <c r="Z30" i="16" s="1"/>
  <c r="F30" i="16"/>
  <c r="AB30" i="16" s="1"/>
  <c r="D30" i="16"/>
  <c r="AF29" i="16"/>
  <c r="AB29" i="16"/>
  <c r="X29" i="16"/>
  <c r="V29" i="16"/>
  <c r="T29" i="16"/>
  <c r="R29" i="16"/>
  <c r="P29" i="16"/>
  <c r="N29" i="16"/>
  <c r="L29" i="16"/>
  <c r="J29" i="16"/>
  <c r="AC29" i="16" s="1"/>
  <c r="H29" i="16"/>
  <c r="Z29" i="16" s="1"/>
  <c r="F29" i="16"/>
  <c r="Y29" i="16" s="1"/>
  <c r="AA29" i="16" s="1"/>
  <c r="D29" i="16"/>
  <c r="AE29" i="16" s="1"/>
  <c r="AE28" i="16"/>
  <c r="X28" i="16"/>
  <c r="V28" i="16"/>
  <c r="AF28" i="16" s="1"/>
  <c r="T28" i="16"/>
  <c r="R28" i="16"/>
  <c r="P28" i="16"/>
  <c r="N28" i="16"/>
  <c r="AD28" i="16" s="1"/>
  <c r="L28" i="16"/>
  <c r="Z28" i="16" s="1"/>
  <c r="J28" i="16"/>
  <c r="AC28" i="16" s="1"/>
  <c r="H28" i="16"/>
  <c r="F28" i="16"/>
  <c r="Y28" i="16" s="1"/>
  <c r="AA28" i="16" s="1"/>
  <c r="D28" i="16"/>
  <c r="Z27" i="16"/>
  <c r="X27" i="16"/>
  <c r="V27" i="16"/>
  <c r="T27" i="16"/>
  <c r="R27" i="16"/>
  <c r="AE27" i="16" s="1"/>
  <c r="P27" i="16"/>
  <c r="N27" i="16"/>
  <c r="L27" i="16"/>
  <c r="J27" i="16"/>
  <c r="AC27" i="16" s="1"/>
  <c r="H27" i="16"/>
  <c r="F27" i="16"/>
  <c r="D27" i="16"/>
  <c r="AF27" i="16" s="1"/>
  <c r="X26" i="16"/>
  <c r="V26" i="16"/>
  <c r="T26" i="16"/>
  <c r="R26" i="16"/>
  <c r="P26" i="16"/>
  <c r="N26" i="16"/>
  <c r="AD26" i="16" s="1"/>
  <c r="L26" i="16"/>
  <c r="J26" i="16"/>
  <c r="AC26" i="16" s="1"/>
  <c r="H26" i="16"/>
  <c r="Z26" i="16" s="1"/>
  <c r="F26" i="16"/>
  <c r="D26" i="16"/>
  <c r="AF25" i="16"/>
  <c r="AB25" i="16"/>
  <c r="X25" i="16"/>
  <c r="V25" i="16"/>
  <c r="T25" i="16"/>
  <c r="R25" i="16"/>
  <c r="P25" i="16"/>
  <c r="N25" i="16"/>
  <c r="L25" i="16"/>
  <c r="J25" i="16"/>
  <c r="AC25" i="16" s="1"/>
  <c r="H25" i="16"/>
  <c r="Z25" i="16" s="1"/>
  <c r="F25" i="16"/>
  <c r="Y25" i="16" s="1"/>
  <c r="AA25" i="16" s="1"/>
  <c r="D25" i="16"/>
  <c r="AE25" i="16" s="1"/>
  <c r="AE24" i="16"/>
  <c r="X24" i="16"/>
  <c r="V24" i="16"/>
  <c r="AF24" i="16" s="1"/>
  <c r="T24" i="16"/>
  <c r="R24" i="16"/>
  <c r="P24" i="16"/>
  <c r="N24" i="16"/>
  <c r="L24" i="16"/>
  <c r="J24" i="16"/>
  <c r="H24" i="16"/>
  <c r="F24" i="16"/>
  <c r="D24" i="16"/>
  <c r="Z23" i="16"/>
  <c r="X23" i="16"/>
  <c r="V23" i="16"/>
  <c r="T23" i="16"/>
  <c r="R23" i="16"/>
  <c r="AE23" i="16" s="1"/>
  <c r="P23" i="16"/>
  <c r="N23" i="16"/>
  <c r="L23" i="16"/>
  <c r="J23" i="16"/>
  <c r="AC23" i="16" s="1"/>
  <c r="H23" i="16"/>
  <c r="F23" i="16"/>
  <c r="D23" i="16"/>
  <c r="AC22" i="16"/>
  <c r="X22" i="16"/>
  <c r="V22" i="16"/>
  <c r="T22" i="16"/>
  <c r="R22" i="16"/>
  <c r="P22" i="16"/>
  <c r="N22" i="16"/>
  <c r="AD22" i="16" s="1"/>
  <c r="L22" i="16"/>
  <c r="J22" i="16"/>
  <c r="H22" i="16"/>
  <c r="Z22" i="16" s="1"/>
  <c r="F22" i="16"/>
  <c r="D22" i="16"/>
  <c r="W20" i="16"/>
  <c r="U20" i="16"/>
  <c r="S20" i="16"/>
  <c r="Q20" i="16"/>
  <c r="O20" i="16"/>
  <c r="M20" i="16"/>
  <c r="K20" i="16"/>
  <c r="I20" i="16"/>
  <c r="G20" i="16"/>
  <c r="E20" i="16"/>
  <c r="C20" i="16"/>
  <c r="X19" i="16"/>
  <c r="W19" i="16"/>
  <c r="U19" i="16"/>
  <c r="T19" i="16"/>
  <c r="S19" i="16"/>
  <c r="Q19" i="16"/>
  <c r="P19" i="16"/>
  <c r="O19" i="16"/>
  <c r="M19" i="16"/>
  <c r="L19" i="16"/>
  <c r="K19" i="16"/>
  <c r="I19" i="16"/>
  <c r="H19" i="16"/>
  <c r="G19" i="16"/>
  <c r="E19" i="16"/>
  <c r="D19" i="16"/>
  <c r="C19" i="16"/>
  <c r="W18" i="16"/>
  <c r="U18" i="16"/>
  <c r="S18" i="16"/>
  <c r="Q18" i="16"/>
  <c r="O18" i="16"/>
  <c r="M18" i="16"/>
  <c r="K18" i="16"/>
  <c r="I18" i="16"/>
  <c r="G18" i="16"/>
  <c r="E18" i="16"/>
  <c r="C18" i="16"/>
  <c r="W17" i="16"/>
  <c r="U17" i="16"/>
  <c r="S17" i="16"/>
  <c r="Q17" i="16"/>
  <c r="O17" i="16"/>
  <c r="M17" i="16"/>
  <c r="K17" i="16"/>
  <c r="I17" i="16"/>
  <c r="G17" i="16"/>
  <c r="E17" i="16"/>
  <c r="C17" i="16"/>
  <c r="AC16" i="16"/>
  <c r="X16" i="16"/>
  <c r="V16" i="16"/>
  <c r="AF16" i="16" s="1"/>
  <c r="T16" i="16"/>
  <c r="R16" i="16"/>
  <c r="AE16" i="16" s="1"/>
  <c r="P16" i="16"/>
  <c r="N16" i="16"/>
  <c r="AD16" i="16" s="1"/>
  <c r="L16" i="16"/>
  <c r="J16" i="16"/>
  <c r="Y16" i="16" s="1"/>
  <c r="AA16" i="16" s="1"/>
  <c r="H16" i="16"/>
  <c r="Z16" i="16" s="1"/>
  <c r="F16" i="16"/>
  <c r="AB16" i="16" s="1"/>
  <c r="AG16" i="16" s="1"/>
  <c r="D16" i="16"/>
  <c r="AC15" i="16"/>
  <c r="X15" i="16"/>
  <c r="V15" i="16"/>
  <c r="AF15" i="16" s="1"/>
  <c r="T15" i="16"/>
  <c r="R15" i="16"/>
  <c r="AE15" i="16" s="1"/>
  <c r="P15" i="16"/>
  <c r="N15" i="16"/>
  <c r="AD15" i="16" s="1"/>
  <c r="L15" i="16"/>
  <c r="J15" i="16"/>
  <c r="Y15" i="16" s="1"/>
  <c r="AA15" i="16" s="1"/>
  <c r="H15" i="16"/>
  <c r="Z15" i="16" s="1"/>
  <c r="F15" i="16"/>
  <c r="AB15" i="16" s="1"/>
  <c r="AG15" i="16" s="1"/>
  <c r="D15" i="16"/>
  <c r="X14" i="16"/>
  <c r="V14" i="16"/>
  <c r="AF14" i="16" s="1"/>
  <c r="T14" i="16"/>
  <c r="R14" i="16"/>
  <c r="AE14" i="16" s="1"/>
  <c r="P14" i="16"/>
  <c r="N14" i="16"/>
  <c r="AD14" i="16" s="1"/>
  <c r="L14" i="16"/>
  <c r="J14" i="16"/>
  <c r="AC14" i="16" s="1"/>
  <c r="H14" i="16"/>
  <c r="Z14" i="16" s="1"/>
  <c r="F14" i="16"/>
  <c r="AB14" i="16" s="1"/>
  <c r="D14" i="16"/>
  <c r="AC13" i="16"/>
  <c r="X13" i="16"/>
  <c r="V13" i="16"/>
  <c r="AF13" i="16" s="1"/>
  <c r="T13" i="16"/>
  <c r="R13" i="16"/>
  <c r="AE13" i="16" s="1"/>
  <c r="P13" i="16"/>
  <c r="N13" i="16"/>
  <c r="AD13" i="16" s="1"/>
  <c r="L13" i="16"/>
  <c r="J13" i="16"/>
  <c r="Y13" i="16" s="1"/>
  <c r="AA13" i="16" s="1"/>
  <c r="H13" i="16"/>
  <c r="Z13" i="16" s="1"/>
  <c r="F13" i="16"/>
  <c r="AB13" i="16" s="1"/>
  <c r="AG13" i="16" s="1"/>
  <c r="D13" i="16"/>
  <c r="X12" i="16"/>
  <c r="V12" i="16"/>
  <c r="AF12" i="16" s="1"/>
  <c r="T12" i="16"/>
  <c r="R12" i="16"/>
  <c r="AE12" i="16" s="1"/>
  <c r="P12" i="16"/>
  <c r="N12" i="16"/>
  <c r="AD12" i="16" s="1"/>
  <c r="L12" i="16"/>
  <c r="J12" i="16"/>
  <c r="AC12" i="16" s="1"/>
  <c r="H12" i="16"/>
  <c r="Z12" i="16" s="1"/>
  <c r="F12" i="16"/>
  <c r="AB12" i="16" s="1"/>
  <c r="AG12" i="16" s="1"/>
  <c r="D12" i="16"/>
  <c r="AG11" i="16"/>
  <c r="X11" i="16"/>
  <c r="V11" i="16"/>
  <c r="T11" i="16"/>
  <c r="R11" i="16"/>
  <c r="P11" i="16"/>
  <c r="N11" i="16"/>
  <c r="L11" i="16"/>
  <c r="J11" i="16"/>
  <c r="Y11" i="16" s="1"/>
  <c r="AA11" i="16" s="1"/>
  <c r="H11" i="16"/>
  <c r="Z11" i="16" s="1"/>
  <c r="D11" i="16"/>
  <c r="AE10" i="16"/>
  <c r="X10" i="16"/>
  <c r="V10" i="16"/>
  <c r="AF10" i="16" s="1"/>
  <c r="T10" i="16"/>
  <c r="R10" i="16"/>
  <c r="P10" i="16"/>
  <c r="N10" i="16"/>
  <c r="AD10" i="16" s="1"/>
  <c r="L10" i="16"/>
  <c r="J10" i="16"/>
  <c r="AC10" i="16" s="1"/>
  <c r="H10" i="16"/>
  <c r="Z10" i="16" s="1"/>
  <c r="F10" i="16"/>
  <c r="D10" i="16"/>
  <c r="AE9" i="16"/>
  <c r="X9" i="16"/>
  <c r="V9" i="16"/>
  <c r="AF9" i="16" s="1"/>
  <c r="T9" i="16"/>
  <c r="R9" i="16"/>
  <c r="P9" i="16"/>
  <c r="N9" i="16"/>
  <c r="AD9" i="16" s="1"/>
  <c r="L9" i="16"/>
  <c r="J9" i="16"/>
  <c r="AC9" i="16" s="1"/>
  <c r="H9" i="16"/>
  <c r="Z9" i="16" s="1"/>
  <c r="F9" i="16"/>
  <c r="D9" i="16"/>
  <c r="AE8" i="16"/>
  <c r="X8" i="16"/>
  <c r="V8" i="16"/>
  <c r="T8" i="16"/>
  <c r="R8" i="16"/>
  <c r="P8" i="16"/>
  <c r="N8" i="16"/>
  <c r="L8" i="16"/>
  <c r="J8" i="16"/>
  <c r="H8" i="16"/>
  <c r="F8" i="16"/>
  <c r="D8" i="16"/>
  <c r="AE7" i="16"/>
  <c r="X7" i="16"/>
  <c r="V7" i="16"/>
  <c r="AF7" i="16" s="1"/>
  <c r="T7" i="16"/>
  <c r="R7" i="16"/>
  <c r="P7" i="16"/>
  <c r="N7" i="16"/>
  <c r="AD7" i="16" s="1"/>
  <c r="L7" i="16"/>
  <c r="Z7" i="16" s="1"/>
  <c r="J7" i="16"/>
  <c r="AC7" i="16" s="1"/>
  <c r="H7" i="16"/>
  <c r="F7" i="16"/>
  <c r="D7" i="16"/>
  <c r="AE6" i="16"/>
  <c r="X6" i="16"/>
  <c r="V6" i="16"/>
  <c r="V17" i="16" s="1"/>
  <c r="T6" i="16"/>
  <c r="T17" i="16" s="1"/>
  <c r="R6" i="16"/>
  <c r="P6" i="16"/>
  <c r="N6" i="16"/>
  <c r="L6" i="16"/>
  <c r="L17" i="16" s="1"/>
  <c r="J6" i="16"/>
  <c r="H6" i="16"/>
  <c r="F6" i="16"/>
  <c r="F17" i="16" s="1"/>
  <c r="D6" i="16"/>
  <c r="D17" i="16" s="1"/>
  <c r="AE5" i="16"/>
  <c r="X5" i="16"/>
  <c r="V5" i="16"/>
  <c r="AF5" i="16" s="1"/>
  <c r="T5" i="16"/>
  <c r="R5" i="16"/>
  <c r="P5" i="16"/>
  <c r="N5" i="16"/>
  <c r="AD5" i="16" s="1"/>
  <c r="L5" i="16"/>
  <c r="Z5" i="16" s="1"/>
  <c r="J5" i="16"/>
  <c r="AC5" i="16" s="1"/>
  <c r="H5" i="16"/>
  <c r="F5" i="16"/>
  <c r="D5" i="16"/>
  <c r="AE4" i="16"/>
  <c r="X4" i="16"/>
  <c r="X20" i="16" s="1"/>
  <c r="V4" i="16"/>
  <c r="T4" i="16"/>
  <c r="T20" i="16" s="1"/>
  <c r="R4" i="16"/>
  <c r="R19" i="16" s="1"/>
  <c r="P4" i="16"/>
  <c r="P20" i="16" s="1"/>
  <c r="N4" i="16"/>
  <c r="L4" i="16"/>
  <c r="L20" i="16" s="1"/>
  <c r="J4" i="16"/>
  <c r="J19" i="16" s="1"/>
  <c r="H4" i="16"/>
  <c r="H20" i="16" s="1"/>
  <c r="F4" i="16"/>
  <c r="D4" i="16"/>
  <c r="D20" i="16" s="1"/>
  <c r="E66" i="16" l="1"/>
  <c r="E68" i="16"/>
  <c r="AG14" i="16"/>
  <c r="F19" i="16"/>
  <c r="Y4" i="16"/>
  <c r="F20" i="16"/>
  <c r="AB4" i="16"/>
  <c r="AD4" i="16"/>
  <c r="N19" i="16"/>
  <c r="N20" i="16"/>
  <c r="V19" i="16"/>
  <c r="V20" i="16"/>
  <c r="AF4" i="16"/>
  <c r="F40" i="16"/>
  <c r="F39" i="16"/>
  <c r="Y8" i="16"/>
  <c r="AB8" i="16"/>
  <c r="N40" i="16"/>
  <c r="N39" i="16"/>
  <c r="AD8" i="16"/>
  <c r="V40" i="16"/>
  <c r="V39" i="16"/>
  <c r="AF8" i="16"/>
  <c r="Y12" i="16"/>
  <c r="Y14" i="16"/>
  <c r="AA14" i="16" s="1"/>
  <c r="J17" i="16"/>
  <c r="AF23" i="16"/>
  <c r="AB23" i="16"/>
  <c r="AD23" i="16"/>
  <c r="AD38" i="16" s="1"/>
  <c r="Z42" i="16"/>
  <c r="Z41" i="16"/>
  <c r="Z45" i="16"/>
  <c r="AE19" i="16"/>
  <c r="AE20" i="16"/>
  <c r="N17" i="16"/>
  <c r="Y5" i="16"/>
  <c r="AA5" i="16" s="1"/>
  <c r="AB5" i="16"/>
  <c r="AG5" i="16" s="1"/>
  <c r="AE17" i="16"/>
  <c r="Y9" i="16"/>
  <c r="AA9" i="16" s="1"/>
  <c r="AB9" i="16"/>
  <c r="AG9" i="16" s="1"/>
  <c r="AE18" i="16"/>
  <c r="Z37" i="16"/>
  <c r="Z38" i="16"/>
  <c r="Z46" i="16" s="1"/>
  <c r="Y7" i="16"/>
  <c r="AA7" i="16" s="1"/>
  <c r="AB7" i="16"/>
  <c r="AG7" i="16" s="1"/>
  <c r="F44" i="16"/>
  <c r="F43" i="16"/>
  <c r="F18" i="16"/>
  <c r="Y6" i="16"/>
  <c r="AB6" i="16"/>
  <c r="N44" i="16"/>
  <c r="N43" i="16"/>
  <c r="N18" i="16"/>
  <c r="AD6" i="16"/>
  <c r="V44" i="16"/>
  <c r="V43" i="16"/>
  <c r="V18" i="16"/>
  <c r="AF6" i="16"/>
  <c r="Y10" i="16"/>
  <c r="AA10" i="16" s="1"/>
  <c r="AB10" i="16"/>
  <c r="AG10" i="16" s="1"/>
  <c r="R17" i="16"/>
  <c r="J37" i="16"/>
  <c r="J38" i="16"/>
  <c r="R37" i="16"/>
  <c r="R38" i="16"/>
  <c r="AE22" i="16"/>
  <c r="Y22" i="16"/>
  <c r="F46" i="16"/>
  <c r="F45" i="16"/>
  <c r="F35" i="16"/>
  <c r="F36" i="16"/>
  <c r="Y24" i="16"/>
  <c r="AB24" i="16"/>
  <c r="N46" i="16"/>
  <c r="N45" i="16"/>
  <c r="N35" i="16"/>
  <c r="N36" i="16"/>
  <c r="AD24" i="16"/>
  <c r="AF35" i="16"/>
  <c r="Y26" i="16"/>
  <c r="AD27" i="16"/>
  <c r="Y30" i="16"/>
  <c r="AF31" i="16"/>
  <c r="AB33" i="16"/>
  <c r="H44" i="16"/>
  <c r="H43" i="16"/>
  <c r="P44" i="16"/>
  <c r="P43" i="16"/>
  <c r="X44" i="16"/>
  <c r="X43" i="16"/>
  <c r="H40" i="16"/>
  <c r="H39" i="16"/>
  <c r="P40" i="16"/>
  <c r="P39" i="16"/>
  <c r="X40" i="16"/>
  <c r="X39" i="16"/>
  <c r="D18" i="16"/>
  <c r="H18" i="16"/>
  <c r="L18" i="16"/>
  <c r="P18" i="16"/>
  <c r="T18" i="16"/>
  <c r="X18" i="16"/>
  <c r="J20" i="16"/>
  <c r="R20" i="16"/>
  <c r="D38" i="16"/>
  <c r="D37" i="16"/>
  <c r="L38" i="16"/>
  <c r="L37" i="16"/>
  <c r="T38" i="16"/>
  <c r="T37" i="16"/>
  <c r="H36" i="16"/>
  <c r="H46" i="16"/>
  <c r="H45" i="16"/>
  <c r="H35" i="16"/>
  <c r="P36" i="16"/>
  <c r="P46" i="16"/>
  <c r="P45" i="16"/>
  <c r="P35" i="16"/>
  <c r="X36" i="16"/>
  <c r="X46" i="16"/>
  <c r="X45" i="16"/>
  <c r="X35" i="16"/>
  <c r="D42" i="16"/>
  <c r="D41" i="16"/>
  <c r="L42" i="16"/>
  <c r="L41" i="16"/>
  <c r="T42" i="16"/>
  <c r="T41" i="16"/>
  <c r="AB28" i="16"/>
  <c r="AA33" i="16"/>
  <c r="AD33" i="16"/>
  <c r="R42" i="16"/>
  <c r="R41" i="16"/>
  <c r="AC4" i="16"/>
  <c r="J44" i="16"/>
  <c r="J43" i="16"/>
  <c r="R44" i="16"/>
  <c r="R43" i="16"/>
  <c r="AC6" i="16"/>
  <c r="J40" i="16"/>
  <c r="J39" i="16"/>
  <c r="R40" i="16"/>
  <c r="R39" i="16"/>
  <c r="AC8" i="16"/>
  <c r="H17" i="16"/>
  <c r="P17" i="16"/>
  <c r="X17" i="16"/>
  <c r="F37" i="16"/>
  <c r="F38" i="16"/>
  <c r="N37" i="16"/>
  <c r="N38" i="16"/>
  <c r="V37" i="16"/>
  <c r="V38" i="16"/>
  <c r="J46" i="16"/>
  <c r="J45" i="16"/>
  <c r="J35" i="16"/>
  <c r="J36" i="16"/>
  <c r="R46" i="16"/>
  <c r="R45" i="16"/>
  <c r="R35" i="16"/>
  <c r="R36" i="16"/>
  <c r="AC24" i="16"/>
  <c r="AD25" i="16"/>
  <c r="F42" i="16"/>
  <c r="F41" i="16"/>
  <c r="N42" i="16"/>
  <c r="N41" i="16"/>
  <c r="V42" i="16"/>
  <c r="V41" i="16"/>
  <c r="AE26" i="16"/>
  <c r="AE36" i="16" s="1"/>
  <c r="AB27" i="16"/>
  <c r="AD29" i="16"/>
  <c r="AB31" i="16"/>
  <c r="Y34" i="16"/>
  <c r="AA34" i="16" s="1"/>
  <c r="V46" i="16"/>
  <c r="V45" i="16"/>
  <c r="V35" i="16"/>
  <c r="V36" i="16"/>
  <c r="J42" i="16"/>
  <c r="J41" i="16"/>
  <c r="Z4" i="16"/>
  <c r="D44" i="16"/>
  <c r="D43" i="16"/>
  <c r="L44" i="16"/>
  <c r="L43" i="16"/>
  <c r="T44" i="16"/>
  <c r="T43" i="16"/>
  <c r="Z6" i="16"/>
  <c r="D40" i="16"/>
  <c r="D39" i="16"/>
  <c r="L40" i="16"/>
  <c r="L39" i="16"/>
  <c r="T40" i="16"/>
  <c r="T39" i="16"/>
  <c r="Z8" i="16"/>
  <c r="J18" i="16"/>
  <c r="R18" i="16"/>
  <c r="H38" i="16"/>
  <c r="H37" i="16"/>
  <c r="P38" i="16"/>
  <c r="P37" i="16"/>
  <c r="X38" i="16"/>
  <c r="X37" i="16"/>
  <c r="AB22" i="16"/>
  <c r="AF22" i="16"/>
  <c r="Y23" i="16"/>
  <c r="AA23" i="16" s="1"/>
  <c r="D36" i="16"/>
  <c r="D46" i="16"/>
  <c r="D45" i="16"/>
  <c r="D35" i="16"/>
  <c r="L36" i="16"/>
  <c r="L46" i="16"/>
  <c r="L45" i="16"/>
  <c r="L35" i="16"/>
  <c r="T36" i="16"/>
  <c r="T46" i="16"/>
  <c r="T45" i="16"/>
  <c r="T35" i="16"/>
  <c r="Z24" i="16"/>
  <c r="H42" i="16"/>
  <c r="H41" i="16"/>
  <c r="P42" i="16"/>
  <c r="P41" i="16"/>
  <c r="X42" i="16"/>
  <c r="X41" i="16"/>
  <c r="AB26" i="16"/>
  <c r="AF26" i="16"/>
  <c r="AF36" i="16" s="1"/>
  <c r="Y27" i="16"/>
  <c r="AA27" i="16" s="1"/>
  <c r="AC31" i="16"/>
  <c r="AC38" i="16" s="1"/>
  <c r="AE31" i="16"/>
  <c r="Y31" i="16"/>
  <c r="AA31" i="16" s="1"/>
  <c r="AC33" i="16"/>
  <c r="AE33" i="16"/>
  <c r="AF38" i="16" l="1"/>
  <c r="AF37" i="16"/>
  <c r="AC35" i="16"/>
  <c r="AC36" i="16"/>
  <c r="AD37" i="16"/>
  <c r="AB20" i="16"/>
  <c r="AG4" i="16"/>
  <c r="AB19" i="16"/>
  <c r="AB38" i="16"/>
  <c r="AB37" i="16"/>
  <c r="Z18" i="16"/>
  <c r="Z17" i="16"/>
  <c r="AE35" i="16"/>
  <c r="Y37" i="16"/>
  <c r="Y38" i="16"/>
  <c r="AA22" i="16"/>
  <c r="AC19" i="16"/>
  <c r="AC20" i="16"/>
  <c r="Z35" i="16"/>
  <c r="Z36" i="16"/>
  <c r="Z40" i="16"/>
  <c r="Z39" i="16"/>
  <c r="Y42" i="16"/>
  <c r="Y41" i="16"/>
  <c r="AA26" i="16"/>
  <c r="AD35" i="16"/>
  <c r="AD36" i="16"/>
  <c r="AE38" i="16"/>
  <c r="AE37" i="16"/>
  <c r="AF17" i="16"/>
  <c r="AF18" i="16"/>
  <c r="AD18" i="16"/>
  <c r="AD17" i="16"/>
  <c r="AB17" i="16"/>
  <c r="AG6" i="16"/>
  <c r="AB18" i="16"/>
  <c r="AG8" i="16"/>
  <c r="AF20" i="16"/>
  <c r="AF19" i="16"/>
  <c r="Y19" i="16"/>
  <c r="AA4" i="16"/>
  <c r="Y20" i="16"/>
  <c r="Z19" i="16"/>
  <c r="Z20" i="16"/>
  <c r="Y46" i="16"/>
  <c r="Y45" i="16"/>
  <c r="AA30" i="16"/>
  <c r="AA24" i="16"/>
  <c r="Y35" i="16"/>
  <c r="Y36" i="16"/>
  <c r="AC37" i="16"/>
  <c r="AC17" i="16"/>
  <c r="AC18" i="16"/>
  <c r="AB36" i="16"/>
  <c r="AB35" i="16"/>
  <c r="Y17" i="16"/>
  <c r="Y18" i="16"/>
  <c r="AA6" i="16"/>
  <c r="Y44" i="16"/>
  <c r="Y43" i="16"/>
  <c r="AA12" i="16"/>
  <c r="Y40" i="16"/>
  <c r="Y39" i="16"/>
  <c r="AA8" i="16"/>
  <c r="AD19" i="16"/>
  <c r="AD20" i="16"/>
  <c r="AA36" i="16" l="1"/>
  <c r="AA35" i="16"/>
  <c r="Z43" i="16"/>
  <c r="Z44" i="16"/>
  <c r="AA38" i="16"/>
  <c r="AA37" i="16"/>
  <c r="AG17" i="16"/>
  <c r="AG18" i="16"/>
  <c r="AG19" i="16"/>
  <c r="AG20" i="16"/>
  <c r="AA19" i="16"/>
  <c r="AA20" i="16"/>
  <c r="AA17" i="16"/>
  <c r="AA18" i="16"/>
  <c r="M33" i="15" l="1"/>
  <c r="L33" i="15"/>
  <c r="K33" i="15"/>
  <c r="J33" i="15"/>
  <c r="I33" i="15"/>
  <c r="H33" i="15"/>
  <c r="G33" i="15"/>
  <c r="F33" i="15"/>
  <c r="E33" i="15"/>
  <c r="D33" i="15"/>
  <c r="C33" i="15"/>
  <c r="B33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D8" i="14" l="1"/>
  <c r="F8" i="14"/>
  <c r="G8" i="14"/>
  <c r="I8" i="14"/>
  <c r="J8" i="14"/>
  <c r="L8" i="14"/>
  <c r="M8" i="14"/>
  <c r="O8" i="14"/>
  <c r="D9" i="14"/>
  <c r="G9" i="14"/>
  <c r="J9" i="14"/>
  <c r="M9" i="14"/>
  <c r="D12" i="14"/>
  <c r="F12" i="14"/>
  <c r="G12" i="14"/>
  <c r="I12" i="14"/>
  <c r="J12" i="14"/>
  <c r="L12" i="14"/>
  <c r="M12" i="14"/>
  <c r="O12" i="14"/>
  <c r="D13" i="14"/>
  <c r="G13" i="14"/>
  <c r="J13" i="14"/>
  <c r="M13" i="14"/>
  <c r="M66" i="14" s="1"/>
  <c r="D16" i="14"/>
  <c r="F16" i="14"/>
  <c r="G16" i="14"/>
  <c r="I16" i="14"/>
  <c r="J16" i="14"/>
  <c r="L16" i="14"/>
  <c r="M16" i="14"/>
  <c r="O16" i="14"/>
  <c r="D17" i="14"/>
  <c r="G17" i="14"/>
  <c r="J17" i="14"/>
  <c r="M17" i="14"/>
  <c r="D20" i="14"/>
  <c r="F20" i="14"/>
  <c r="G20" i="14"/>
  <c r="I20" i="14"/>
  <c r="J20" i="14"/>
  <c r="L20" i="14"/>
  <c r="M20" i="14"/>
  <c r="O20" i="14"/>
  <c r="D21" i="14"/>
  <c r="G21" i="14"/>
  <c r="J21" i="14"/>
  <c r="M21" i="14"/>
  <c r="D24" i="14"/>
  <c r="F24" i="14"/>
  <c r="G24" i="14"/>
  <c r="I24" i="14"/>
  <c r="J24" i="14"/>
  <c r="L24" i="14"/>
  <c r="M24" i="14"/>
  <c r="O24" i="14"/>
  <c r="D25" i="14"/>
  <c r="G25" i="14"/>
  <c r="J25" i="14"/>
  <c r="M25" i="14"/>
  <c r="D28" i="14"/>
  <c r="F28" i="14"/>
  <c r="G28" i="14"/>
  <c r="I28" i="14"/>
  <c r="J28" i="14"/>
  <c r="L28" i="14"/>
  <c r="M28" i="14"/>
  <c r="O28" i="14"/>
  <c r="D29" i="14"/>
  <c r="G29" i="14"/>
  <c r="J29" i="14"/>
  <c r="M29" i="14"/>
  <c r="D32" i="14"/>
  <c r="F32" i="14"/>
  <c r="G32" i="14"/>
  <c r="I32" i="14"/>
  <c r="J32" i="14"/>
  <c r="L32" i="14"/>
  <c r="M32" i="14"/>
  <c r="O32" i="14"/>
  <c r="D33" i="14"/>
  <c r="G33" i="14"/>
  <c r="J33" i="14"/>
  <c r="M33" i="14"/>
  <c r="D36" i="14"/>
  <c r="F36" i="14"/>
  <c r="G36" i="14"/>
  <c r="I36" i="14"/>
  <c r="J36" i="14"/>
  <c r="L36" i="14"/>
  <c r="M36" i="14"/>
  <c r="O36" i="14"/>
  <c r="D37" i="14"/>
  <c r="G37" i="14"/>
  <c r="J37" i="14"/>
  <c r="M37" i="14"/>
  <c r="D40" i="14"/>
  <c r="F40" i="14"/>
  <c r="G40" i="14"/>
  <c r="I40" i="14"/>
  <c r="J40" i="14"/>
  <c r="L40" i="14"/>
  <c r="M40" i="14"/>
  <c r="O40" i="14"/>
  <c r="D41" i="14"/>
  <c r="G41" i="14"/>
  <c r="J41" i="14"/>
  <c r="M41" i="14"/>
  <c r="D44" i="14"/>
  <c r="F44" i="14"/>
  <c r="G44" i="14"/>
  <c r="I44" i="14"/>
  <c r="J44" i="14"/>
  <c r="L44" i="14"/>
  <c r="M44" i="14"/>
  <c r="O44" i="14"/>
  <c r="D45" i="14"/>
  <c r="G45" i="14"/>
  <c r="J45" i="14"/>
  <c r="M45" i="14"/>
  <c r="D48" i="14"/>
  <c r="F48" i="14"/>
  <c r="G48" i="14"/>
  <c r="I48" i="14"/>
  <c r="J48" i="14"/>
  <c r="L48" i="14"/>
  <c r="M48" i="14"/>
  <c r="O48" i="14"/>
  <c r="D49" i="14"/>
  <c r="G49" i="14"/>
  <c r="J49" i="14"/>
  <c r="M49" i="14"/>
  <c r="D52" i="14"/>
  <c r="F52" i="14"/>
  <c r="G52" i="14"/>
  <c r="I52" i="14"/>
  <c r="J52" i="14"/>
  <c r="L52" i="14"/>
  <c r="M52" i="14"/>
  <c r="O52" i="14"/>
  <c r="D53" i="14"/>
  <c r="G53" i="14"/>
  <c r="J53" i="14"/>
  <c r="M53" i="14"/>
  <c r="D56" i="14"/>
  <c r="F56" i="14"/>
  <c r="G56" i="14"/>
  <c r="I56" i="14"/>
  <c r="J56" i="14"/>
  <c r="L56" i="14"/>
  <c r="M56" i="14"/>
  <c r="O56" i="14"/>
  <c r="D57" i="14"/>
  <c r="G57" i="14"/>
  <c r="J57" i="14"/>
  <c r="M57" i="14"/>
  <c r="D60" i="14"/>
  <c r="F60" i="14"/>
  <c r="G60" i="14"/>
  <c r="I60" i="14"/>
  <c r="J60" i="14"/>
  <c r="L60" i="14"/>
  <c r="M60" i="14"/>
  <c r="O60" i="14"/>
  <c r="D61" i="14"/>
  <c r="G61" i="14"/>
  <c r="J61" i="14"/>
  <c r="M61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D66" i="14"/>
  <c r="F66" i="14"/>
  <c r="G66" i="14"/>
  <c r="I66" i="14"/>
  <c r="J66" i="14"/>
  <c r="L66" i="14"/>
  <c r="O66" i="14"/>
  <c r="D67" i="14"/>
  <c r="F67" i="14"/>
  <c r="G67" i="14"/>
  <c r="I67" i="14"/>
  <c r="J67" i="14"/>
  <c r="L67" i="14"/>
  <c r="M67" i="14"/>
  <c r="O67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D183" i="14"/>
  <c r="E183" i="14"/>
  <c r="F183" i="14"/>
  <c r="G183" i="14"/>
  <c r="G205" i="14" s="1"/>
  <c r="H183" i="14"/>
  <c r="I183" i="14"/>
  <c r="J183" i="14"/>
  <c r="K183" i="14"/>
  <c r="L183" i="14"/>
  <c r="M183" i="14"/>
  <c r="N183" i="14"/>
  <c r="O183" i="14"/>
  <c r="D187" i="14"/>
  <c r="E187" i="14"/>
  <c r="F187" i="14"/>
  <c r="G187" i="14"/>
  <c r="H187" i="14"/>
  <c r="I187" i="14"/>
  <c r="J187" i="14"/>
  <c r="K187" i="14"/>
  <c r="L187" i="14"/>
  <c r="M187" i="14"/>
  <c r="N187" i="14"/>
  <c r="O187" i="14"/>
  <c r="D191" i="14"/>
  <c r="E191" i="14"/>
  <c r="F191" i="14"/>
  <c r="G191" i="14"/>
  <c r="H191" i="14"/>
  <c r="I191" i="14"/>
  <c r="J191" i="14"/>
  <c r="K191" i="14"/>
  <c r="L191" i="14"/>
  <c r="M191" i="14"/>
  <c r="N191" i="14"/>
  <c r="O191" i="14"/>
  <c r="D195" i="14"/>
  <c r="E195" i="14"/>
  <c r="F195" i="14"/>
  <c r="G195" i="14"/>
  <c r="H195" i="14"/>
  <c r="I195" i="14"/>
  <c r="J195" i="14"/>
  <c r="K195" i="14"/>
  <c r="L195" i="14"/>
  <c r="M195" i="14"/>
  <c r="N195" i="14"/>
  <c r="O195" i="14"/>
  <c r="D199" i="14"/>
  <c r="E199" i="14"/>
  <c r="F199" i="14"/>
  <c r="G199" i="14"/>
  <c r="H199" i="14"/>
  <c r="I199" i="14"/>
  <c r="J199" i="14"/>
  <c r="K199" i="14"/>
  <c r="L199" i="14"/>
  <c r="M199" i="14"/>
  <c r="N199" i="14"/>
  <c r="O199" i="14"/>
  <c r="D201" i="14"/>
  <c r="E201" i="14"/>
  <c r="F201" i="14"/>
  <c r="G201" i="14"/>
  <c r="H201" i="14"/>
  <c r="I201" i="14"/>
  <c r="J201" i="14"/>
  <c r="K201" i="14"/>
  <c r="L201" i="14"/>
  <c r="M201" i="14"/>
  <c r="N201" i="14"/>
  <c r="O201" i="14"/>
  <c r="D202" i="14"/>
  <c r="E202" i="14"/>
  <c r="F202" i="14"/>
  <c r="G202" i="14"/>
  <c r="H202" i="14"/>
  <c r="I202" i="14"/>
  <c r="J202" i="14"/>
  <c r="K202" i="14"/>
  <c r="L202" i="14"/>
  <c r="M202" i="14"/>
  <c r="N202" i="14"/>
  <c r="O202" i="14"/>
  <c r="D203" i="14"/>
  <c r="E203" i="14"/>
  <c r="F203" i="14"/>
  <c r="G203" i="14"/>
  <c r="H203" i="14"/>
  <c r="I203" i="14"/>
  <c r="J203" i="14"/>
  <c r="K203" i="14"/>
  <c r="L203" i="14"/>
  <c r="M203" i="14"/>
  <c r="N203" i="14"/>
  <c r="O203" i="14"/>
  <c r="D204" i="14"/>
  <c r="E204" i="14"/>
  <c r="F204" i="14"/>
  <c r="G204" i="14"/>
  <c r="H204" i="14"/>
  <c r="I204" i="14"/>
  <c r="J204" i="14"/>
  <c r="K204" i="14"/>
  <c r="L204" i="14"/>
  <c r="M204" i="14"/>
  <c r="N204" i="14"/>
  <c r="O204" i="14"/>
  <c r="D205" i="14"/>
  <c r="J205" i="14"/>
  <c r="M205" i="14"/>
  <c r="D206" i="14"/>
  <c r="J206" i="14"/>
  <c r="M206" i="14"/>
  <c r="G206" i="14" l="1"/>
  <c r="AF18" i="10" l="1"/>
  <c r="AE18" i="10"/>
  <c r="AD18" i="10"/>
  <c r="AA18" i="10"/>
  <c r="V18" i="10"/>
  <c r="U18" i="10"/>
  <c r="R18" i="10"/>
  <c r="Q18" i="10"/>
  <c r="N18" i="10"/>
  <c r="M18" i="10"/>
  <c r="AF17" i="10"/>
  <c r="AE17" i="10"/>
  <c r="AD17" i="10"/>
  <c r="AA17" i="10"/>
  <c r="V17" i="10"/>
  <c r="U17" i="10"/>
  <c r="R17" i="10"/>
  <c r="Q17" i="10"/>
  <c r="N17" i="10"/>
  <c r="M17" i="10"/>
  <c r="AG16" i="10"/>
  <c r="AG15" i="10"/>
  <c r="AG14" i="10"/>
  <c r="AG13" i="10"/>
  <c r="AG12" i="10"/>
  <c r="AG11" i="10"/>
  <c r="AG10" i="10"/>
  <c r="F168" i="1" l="1"/>
  <c r="F166" i="1"/>
  <c r="R166" i="1" l="1"/>
  <c r="S166" i="1"/>
  <c r="T166" i="1"/>
  <c r="U166" i="1"/>
  <c r="V166" i="1"/>
  <c r="W166" i="1"/>
  <c r="X166" i="1"/>
  <c r="Y166" i="1"/>
  <c r="Z166" i="1"/>
  <c r="AA166" i="1"/>
  <c r="R167" i="1"/>
  <c r="S167" i="1"/>
  <c r="T167" i="1"/>
  <c r="U167" i="1"/>
  <c r="V167" i="1"/>
  <c r="W167" i="1"/>
  <c r="X167" i="1"/>
  <c r="Y167" i="1"/>
  <c r="Z167" i="1"/>
  <c r="AA167" i="1"/>
  <c r="R168" i="1"/>
  <c r="S168" i="1"/>
  <c r="T168" i="1"/>
  <c r="U168" i="1"/>
  <c r="V168" i="1"/>
  <c r="W168" i="1"/>
  <c r="X168" i="1"/>
  <c r="Y168" i="1"/>
  <c r="Z168" i="1"/>
  <c r="AA168" i="1"/>
  <c r="R169" i="1"/>
  <c r="S169" i="1"/>
  <c r="T169" i="1"/>
  <c r="U169" i="1"/>
  <c r="V169" i="1"/>
  <c r="W169" i="1"/>
  <c r="X169" i="1"/>
  <c r="Y169" i="1"/>
  <c r="Z169" i="1"/>
  <c r="AA169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53" i="1"/>
  <c r="D166" i="1"/>
  <c r="E166" i="1"/>
  <c r="H166" i="1"/>
  <c r="I166" i="1"/>
  <c r="J166" i="1"/>
  <c r="K166" i="1"/>
  <c r="L166" i="1"/>
  <c r="M166" i="1"/>
  <c r="N166" i="1"/>
  <c r="O166" i="1"/>
  <c r="D167" i="1"/>
  <c r="E167" i="1"/>
  <c r="F167" i="1"/>
  <c r="H167" i="1"/>
  <c r="I167" i="1"/>
  <c r="J167" i="1"/>
  <c r="K167" i="1"/>
  <c r="L167" i="1"/>
  <c r="M167" i="1"/>
  <c r="N167" i="1"/>
  <c r="O167" i="1"/>
  <c r="D168" i="1"/>
  <c r="E168" i="1"/>
  <c r="H168" i="1"/>
  <c r="I168" i="1"/>
  <c r="J168" i="1"/>
  <c r="K168" i="1"/>
  <c r="L168" i="1"/>
  <c r="M168" i="1"/>
  <c r="N168" i="1"/>
  <c r="O168" i="1"/>
  <c r="D169" i="1"/>
  <c r="E169" i="1"/>
  <c r="F169" i="1"/>
  <c r="H169" i="1"/>
  <c r="I169" i="1"/>
  <c r="J169" i="1"/>
  <c r="K169" i="1"/>
  <c r="L169" i="1"/>
  <c r="M169" i="1"/>
  <c r="N169" i="1"/>
  <c r="O169" i="1"/>
  <c r="C169" i="1"/>
  <c r="C168" i="1"/>
  <c r="C167" i="1"/>
  <c r="C166" i="1"/>
  <c r="G168" i="1" l="1"/>
  <c r="G166" i="1"/>
  <c r="G169" i="1"/>
  <c r="G167" i="1"/>
  <c r="D110" i="1" l="1"/>
  <c r="D72" i="1"/>
  <c r="E108" i="1" l="1"/>
  <c r="E72" i="1"/>
  <c r="H110" i="1"/>
  <c r="H74" i="1"/>
  <c r="H72" i="1"/>
  <c r="H34" i="1"/>
  <c r="H32" i="1"/>
  <c r="E20" i="5" l="1"/>
  <c r="F143" i="1" l="1"/>
  <c r="Z93" i="3" l="1"/>
  <c r="Y93" i="3"/>
  <c r="X93" i="3"/>
  <c r="W93" i="3"/>
  <c r="V93" i="3"/>
  <c r="U93" i="3"/>
  <c r="T93" i="3"/>
  <c r="S93" i="3"/>
  <c r="R93" i="3"/>
  <c r="Q93" i="3"/>
  <c r="O93" i="3"/>
  <c r="N93" i="3"/>
  <c r="M93" i="3"/>
  <c r="L93" i="3"/>
  <c r="K93" i="3"/>
  <c r="J93" i="3"/>
  <c r="I93" i="3"/>
  <c r="H93" i="3"/>
  <c r="F93" i="3"/>
  <c r="E93" i="3"/>
  <c r="D93" i="3"/>
  <c r="C93" i="3"/>
  <c r="G130" i="1" l="1"/>
  <c r="X138" i="1"/>
  <c r="X139" i="1"/>
  <c r="S143" i="1"/>
  <c r="T143" i="1"/>
  <c r="U143" i="1"/>
  <c r="V143" i="1"/>
  <c r="W143" i="1"/>
  <c r="X130" i="1"/>
  <c r="X131" i="1"/>
  <c r="X132" i="1"/>
  <c r="X133" i="1"/>
  <c r="X136" i="1"/>
  <c r="X137" i="1"/>
  <c r="Y143" i="1"/>
  <c r="Z143" i="1"/>
  <c r="AA143" i="1"/>
  <c r="S144" i="1"/>
  <c r="T144" i="1"/>
  <c r="U144" i="1"/>
  <c r="V144" i="1"/>
  <c r="W144" i="1"/>
  <c r="Y144" i="1"/>
  <c r="Z144" i="1"/>
  <c r="AA144" i="1"/>
  <c r="R144" i="1"/>
  <c r="R143" i="1"/>
  <c r="D143" i="1"/>
  <c r="E143" i="1"/>
  <c r="G131" i="1"/>
  <c r="G132" i="1"/>
  <c r="G133" i="1"/>
  <c r="G136" i="1"/>
  <c r="G137" i="1"/>
  <c r="H143" i="1"/>
  <c r="I143" i="1"/>
  <c r="J143" i="1"/>
  <c r="K143" i="1"/>
  <c r="L143" i="1"/>
  <c r="M143" i="1"/>
  <c r="N143" i="1"/>
  <c r="O143" i="1"/>
  <c r="D144" i="1"/>
  <c r="E144" i="1"/>
  <c r="F144" i="1"/>
  <c r="H144" i="1"/>
  <c r="I144" i="1"/>
  <c r="J144" i="1"/>
  <c r="K144" i="1"/>
  <c r="L144" i="1"/>
  <c r="M144" i="1"/>
  <c r="N144" i="1"/>
  <c r="O144" i="1"/>
  <c r="C144" i="1"/>
  <c r="X135" i="1"/>
  <c r="X134" i="1"/>
  <c r="I19" i="10"/>
  <c r="I20" i="10"/>
  <c r="I21" i="10"/>
  <c r="I22" i="10"/>
  <c r="I23" i="10"/>
  <c r="I24" i="10"/>
  <c r="I25" i="10"/>
  <c r="I26" i="10"/>
  <c r="I8" i="10"/>
  <c r="I9" i="10"/>
  <c r="I10" i="10"/>
  <c r="I11" i="10"/>
  <c r="I12" i="10"/>
  <c r="I13" i="10"/>
  <c r="I14" i="10"/>
  <c r="I15" i="10"/>
  <c r="E19" i="10"/>
  <c r="E20" i="10"/>
  <c r="E21" i="10"/>
  <c r="E22" i="10"/>
  <c r="E23" i="10"/>
  <c r="E24" i="10"/>
  <c r="E25" i="10"/>
  <c r="E26" i="10"/>
  <c r="E8" i="10"/>
  <c r="E9" i="10"/>
  <c r="E10" i="10"/>
  <c r="E11" i="10"/>
  <c r="E12" i="10"/>
  <c r="E13" i="10"/>
  <c r="E14" i="10"/>
  <c r="E15" i="10"/>
  <c r="Z18" i="3"/>
  <c r="Y18" i="3"/>
  <c r="X18" i="3"/>
  <c r="V18" i="3"/>
  <c r="W17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U18" i="3"/>
  <c r="T18" i="3"/>
  <c r="S18" i="3"/>
  <c r="R18" i="3"/>
  <c r="Q18" i="3"/>
  <c r="O18" i="3"/>
  <c r="N18" i="3"/>
  <c r="M18" i="3"/>
  <c r="L18" i="3"/>
  <c r="K18" i="3"/>
  <c r="I18" i="3"/>
  <c r="H18" i="3"/>
  <c r="F18" i="3"/>
  <c r="E18" i="3"/>
  <c r="D18" i="3"/>
  <c r="C18" i="3"/>
  <c r="G17" i="3"/>
  <c r="G16" i="3"/>
  <c r="C18" i="5"/>
  <c r="D4" i="5"/>
  <c r="D5" i="5"/>
  <c r="D6" i="5"/>
  <c r="D7" i="5"/>
  <c r="D14" i="5"/>
  <c r="D15" i="5"/>
  <c r="E18" i="5"/>
  <c r="F18" i="5"/>
  <c r="G4" i="5"/>
  <c r="G5" i="5"/>
  <c r="G6" i="5"/>
  <c r="G7" i="5"/>
  <c r="G14" i="5"/>
  <c r="G15" i="5"/>
  <c r="C19" i="5"/>
  <c r="E19" i="5"/>
  <c r="F19" i="5"/>
  <c r="C20" i="5"/>
  <c r="D8" i="5"/>
  <c r="D9" i="5"/>
  <c r="D10" i="5"/>
  <c r="D11" i="5"/>
  <c r="D12" i="5"/>
  <c r="D13" i="5"/>
  <c r="D16" i="5"/>
  <c r="D17" i="5"/>
  <c r="F20" i="5"/>
  <c r="G8" i="5"/>
  <c r="G9" i="5"/>
  <c r="G10" i="5"/>
  <c r="G11" i="5"/>
  <c r="G12" i="5"/>
  <c r="G13" i="5"/>
  <c r="G16" i="5"/>
  <c r="G17" i="5"/>
  <c r="C21" i="5"/>
  <c r="E21" i="5"/>
  <c r="F21" i="5"/>
  <c r="B21" i="5"/>
  <c r="B20" i="5"/>
  <c r="B19" i="5"/>
  <c r="B18" i="5"/>
  <c r="C35" i="1"/>
  <c r="Q4" i="7"/>
  <c r="Q5" i="7"/>
  <c r="Q6" i="7"/>
  <c r="Q15" i="7"/>
  <c r="Q7" i="7"/>
  <c r="Q8" i="7"/>
  <c r="Q9" i="7"/>
  <c r="Q10" i="7"/>
  <c r="Q12" i="7"/>
  <c r="Q11" i="7"/>
  <c r="P16" i="7"/>
  <c r="P15" i="7"/>
  <c r="P14" i="7"/>
  <c r="P13" i="7"/>
  <c r="AE16" i="7"/>
  <c r="AE15" i="7"/>
  <c r="AE14" i="7"/>
  <c r="AE13" i="7"/>
  <c r="AD16" i="7"/>
  <c r="AC16" i="7"/>
  <c r="AD15" i="7"/>
  <c r="AC15" i="7"/>
  <c r="AD14" i="7"/>
  <c r="AC14" i="7"/>
  <c r="AD13" i="7"/>
  <c r="AC13" i="7"/>
  <c r="O16" i="7"/>
  <c r="N16" i="7"/>
  <c r="M16" i="7"/>
  <c r="O15" i="7"/>
  <c r="N15" i="7"/>
  <c r="M15" i="7"/>
  <c r="O14" i="7"/>
  <c r="N14" i="7"/>
  <c r="M14" i="7"/>
  <c r="O13" i="7"/>
  <c r="N13" i="7"/>
  <c r="M13" i="7"/>
  <c r="AB16" i="7"/>
  <c r="AA16" i="7"/>
  <c r="Z16" i="7"/>
  <c r="Y16" i="7"/>
  <c r="X16" i="7"/>
  <c r="W16" i="7"/>
  <c r="V16" i="7"/>
  <c r="U16" i="7"/>
  <c r="T16" i="7"/>
  <c r="L16" i="7"/>
  <c r="K16" i="7"/>
  <c r="J16" i="7"/>
  <c r="I16" i="7"/>
  <c r="H16" i="7"/>
  <c r="G16" i="7"/>
  <c r="F16" i="7"/>
  <c r="E16" i="7"/>
  <c r="D16" i="7"/>
  <c r="C16" i="7"/>
  <c r="AB15" i="7"/>
  <c r="AA15" i="7"/>
  <c r="Z15" i="7"/>
  <c r="Y15" i="7"/>
  <c r="X15" i="7"/>
  <c r="W15" i="7"/>
  <c r="V15" i="7"/>
  <c r="U15" i="7"/>
  <c r="T15" i="7"/>
  <c r="L15" i="7"/>
  <c r="K15" i="7"/>
  <c r="J15" i="7"/>
  <c r="I15" i="7"/>
  <c r="H15" i="7"/>
  <c r="G15" i="7"/>
  <c r="F15" i="7"/>
  <c r="E15" i="7"/>
  <c r="D15" i="7"/>
  <c r="C15" i="7"/>
  <c r="AB14" i="7"/>
  <c r="AA14" i="7"/>
  <c r="Z14" i="7"/>
  <c r="Y14" i="7"/>
  <c r="X14" i="7"/>
  <c r="W14" i="7"/>
  <c r="V14" i="7"/>
  <c r="U14" i="7"/>
  <c r="T14" i="7"/>
  <c r="L14" i="7"/>
  <c r="K14" i="7"/>
  <c r="J14" i="7"/>
  <c r="I14" i="7"/>
  <c r="H14" i="7"/>
  <c r="G14" i="7"/>
  <c r="F14" i="7"/>
  <c r="E14" i="7"/>
  <c r="D14" i="7"/>
  <c r="C14" i="7"/>
  <c r="AB13" i="7"/>
  <c r="AA13" i="7"/>
  <c r="Z13" i="7"/>
  <c r="Y13" i="7"/>
  <c r="X13" i="7"/>
  <c r="W13" i="7"/>
  <c r="V13" i="7"/>
  <c r="U13" i="7"/>
  <c r="T13" i="7"/>
  <c r="L13" i="7"/>
  <c r="K13" i="7"/>
  <c r="J13" i="7"/>
  <c r="I13" i="7"/>
  <c r="H13" i="7"/>
  <c r="G13" i="7"/>
  <c r="F13" i="7"/>
  <c r="E13" i="7"/>
  <c r="D13" i="7"/>
  <c r="C13" i="7"/>
  <c r="R74" i="3"/>
  <c r="S74" i="3"/>
  <c r="T74" i="3"/>
  <c r="U74" i="3"/>
  <c r="V74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X74" i="3"/>
  <c r="Y74" i="3"/>
  <c r="Z74" i="3"/>
  <c r="R75" i="3"/>
  <c r="S75" i="3"/>
  <c r="T75" i="3"/>
  <c r="U75" i="3"/>
  <c r="V75" i="3"/>
  <c r="X75" i="3"/>
  <c r="Y75" i="3"/>
  <c r="Z75" i="3"/>
  <c r="Q75" i="3"/>
  <c r="Q74" i="3"/>
  <c r="D74" i="3"/>
  <c r="E74" i="3"/>
  <c r="F74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H74" i="3"/>
  <c r="I74" i="3"/>
  <c r="J74" i="3"/>
  <c r="K74" i="3"/>
  <c r="L74" i="3"/>
  <c r="M74" i="3"/>
  <c r="N74" i="3"/>
  <c r="O74" i="3"/>
  <c r="D75" i="3"/>
  <c r="E75" i="3"/>
  <c r="F75" i="3"/>
  <c r="H75" i="3"/>
  <c r="I75" i="3"/>
  <c r="J75" i="3"/>
  <c r="K75" i="3"/>
  <c r="L75" i="3"/>
  <c r="M75" i="3"/>
  <c r="N75" i="3"/>
  <c r="O75" i="3"/>
  <c r="C75" i="3"/>
  <c r="R53" i="3"/>
  <c r="S53" i="3"/>
  <c r="T53" i="3"/>
  <c r="U53" i="3"/>
  <c r="V53" i="3"/>
  <c r="W41" i="3"/>
  <c r="W42" i="3"/>
  <c r="W43" i="3"/>
  <c r="W44" i="3"/>
  <c r="W45" i="3"/>
  <c r="W46" i="3"/>
  <c r="W47" i="3"/>
  <c r="W48" i="3"/>
  <c r="W49" i="3"/>
  <c r="W50" i="3"/>
  <c r="W51" i="3"/>
  <c r="W52" i="3"/>
  <c r="X53" i="3"/>
  <c r="Y53" i="3"/>
  <c r="Z53" i="3"/>
  <c r="R54" i="3"/>
  <c r="S54" i="3"/>
  <c r="T54" i="3"/>
  <c r="U54" i="3"/>
  <c r="V54" i="3"/>
  <c r="X54" i="3"/>
  <c r="Y54" i="3"/>
  <c r="Z54" i="3"/>
  <c r="Q54" i="3"/>
  <c r="Q53" i="3"/>
  <c r="D53" i="3"/>
  <c r="E53" i="3"/>
  <c r="F53" i="3"/>
  <c r="G41" i="3"/>
  <c r="G42" i="3"/>
  <c r="G43" i="3"/>
  <c r="G44" i="3"/>
  <c r="G45" i="3"/>
  <c r="G46" i="3"/>
  <c r="G47" i="3"/>
  <c r="G48" i="3"/>
  <c r="G49" i="3"/>
  <c r="G50" i="3"/>
  <c r="G51" i="3"/>
  <c r="G52" i="3"/>
  <c r="H53" i="3"/>
  <c r="I53" i="3"/>
  <c r="J53" i="3"/>
  <c r="K53" i="3"/>
  <c r="L53" i="3"/>
  <c r="M53" i="3"/>
  <c r="N53" i="3"/>
  <c r="O53" i="3"/>
  <c r="D54" i="3"/>
  <c r="E54" i="3"/>
  <c r="F54" i="3"/>
  <c r="H54" i="3"/>
  <c r="I54" i="3"/>
  <c r="J54" i="3"/>
  <c r="K54" i="3"/>
  <c r="L54" i="3"/>
  <c r="M54" i="3"/>
  <c r="N54" i="3"/>
  <c r="O54" i="3"/>
  <c r="C54" i="3"/>
  <c r="C53" i="3"/>
  <c r="C74" i="3"/>
  <c r="R34" i="3"/>
  <c r="S34" i="3"/>
  <c r="T34" i="3"/>
  <c r="U34" i="3"/>
  <c r="V34" i="3"/>
  <c r="W25" i="3"/>
  <c r="W26" i="3"/>
  <c r="W27" i="3"/>
  <c r="W28" i="3"/>
  <c r="W29" i="3"/>
  <c r="W30" i="3"/>
  <c r="W32" i="3"/>
  <c r="W33" i="3"/>
  <c r="W31" i="3"/>
  <c r="X34" i="3"/>
  <c r="Y34" i="3"/>
  <c r="Z34" i="3"/>
  <c r="R35" i="3"/>
  <c r="S35" i="3"/>
  <c r="T35" i="3"/>
  <c r="U35" i="3"/>
  <c r="V35" i="3"/>
  <c r="X35" i="3"/>
  <c r="Y35" i="3"/>
  <c r="Z35" i="3"/>
  <c r="Q35" i="3"/>
  <c r="Q34" i="3"/>
  <c r="D34" i="3"/>
  <c r="E34" i="3"/>
  <c r="F34" i="3"/>
  <c r="G26" i="3"/>
  <c r="G27" i="3"/>
  <c r="G28" i="3"/>
  <c r="G29" i="3"/>
  <c r="G30" i="3"/>
  <c r="G32" i="3"/>
  <c r="G33" i="3"/>
  <c r="G31" i="3"/>
  <c r="G25" i="3"/>
  <c r="H34" i="3"/>
  <c r="I34" i="3"/>
  <c r="J34" i="3"/>
  <c r="K34" i="3"/>
  <c r="L34" i="3"/>
  <c r="M34" i="3"/>
  <c r="N34" i="3"/>
  <c r="O34" i="3"/>
  <c r="D35" i="3"/>
  <c r="E35" i="3"/>
  <c r="F35" i="3"/>
  <c r="H35" i="3"/>
  <c r="I35" i="3"/>
  <c r="J35" i="3"/>
  <c r="K35" i="3"/>
  <c r="L35" i="3"/>
  <c r="M35" i="3"/>
  <c r="N35" i="3"/>
  <c r="O35" i="3"/>
  <c r="C35" i="3"/>
  <c r="C34" i="3"/>
  <c r="AA148" i="1"/>
  <c r="Z148" i="1"/>
  <c r="Y148" i="1"/>
  <c r="X148" i="1"/>
  <c r="W148" i="1"/>
  <c r="V148" i="1"/>
  <c r="U148" i="1"/>
  <c r="T148" i="1"/>
  <c r="S148" i="1"/>
  <c r="R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AA147" i="1"/>
  <c r="Z147" i="1"/>
  <c r="Y147" i="1"/>
  <c r="W147" i="1"/>
  <c r="V147" i="1"/>
  <c r="U147" i="1"/>
  <c r="T147" i="1"/>
  <c r="S147" i="1"/>
  <c r="R147" i="1"/>
  <c r="O147" i="1"/>
  <c r="N147" i="1"/>
  <c r="M147" i="1"/>
  <c r="L147" i="1"/>
  <c r="K147" i="1"/>
  <c r="J147" i="1"/>
  <c r="I147" i="1"/>
  <c r="H147" i="1"/>
  <c r="G134" i="1"/>
  <c r="G135" i="1"/>
  <c r="F147" i="1"/>
  <c r="E147" i="1"/>
  <c r="D147" i="1"/>
  <c r="C147" i="1"/>
  <c r="AA146" i="1"/>
  <c r="Z146" i="1"/>
  <c r="Y146" i="1"/>
  <c r="X146" i="1"/>
  <c r="W146" i="1"/>
  <c r="V146" i="1"/>
  <c r="U146" i="1"/>
  <c r="T146" i="1"/>
  <c r="S146" i="1"/>
  <c r="R146" i="1"/>
  <c r="O146" i="1"/>
  <c r="N146" i="1"/>
  <c r="M146" i="1"/>
  <c r="L146" i="1"/>
  <c r="K146" i="1"/>
  <c r="J146" i="1"/>
  <c r="I146" i="1"/>
  <c r="H146" i="1"/>
  <c r="G140" i="1"/>
  <c r="G141" i="1"/>
  <c r="G142" i="1"/>
  <c r="F146" i="1"/>
  <c r="E146" i="1"/>
  <c r="D146" i="1"/>
  <c r="C146" i="1"/>
  <c r="AA145" i="1"/>
  <c r="Z145" i="1"/>
  <c r="Y145" i="1"/>
  <c r="X145" i="1"/>
  <c r="W145" i="1"/>
  <c r="V145" i="1"/>
  <c r="U145" i="1"/>
  <c r="T145" i="1"/>
  <c r="S145" i="1"/>
  <c r="R145" i="1"/>
  <c r="O145" i="1"/>
  <c r="N145" i="1"/>
  <c r="M145" i="1"/>
  <c r="L145" i="1"/>
  <c r="K145" i="1"/>
  <c r="J145" i="1"/>
  <c r="I145" i="1"/>
  <c r="H145" i="1"/>
  <c r="F145" i="1"/>
  <c r="E145" i="1"/>
  <c r="D145" i="1"/>
  <c r="C145" i="1"/>
  <c r="G138" i="1"/>
  <c r="G139" i="1"/>
  <c r="R19" i="3"/>
  <c r="S19" i="3"/>
  <c r="T19" i="3"/>
  <c r="U19" i="3"/>
  <c r="V19" i="3"/>
  <c r="X19" i="3"/>
  <c r="Y19" i="3"/>
  <c r="Z19" i="3"/>
  <c r="R20" i="3"/>
  <c r="S20" i="3"/>
  <c r="T20" i="3"/>
  <c r="U20" i="3"/>
  <c r="V20" i="3"/>
  <c r="X20" i="3"/>
  <c r="Y20" i="3"/>
  <c r="Z20" i="3"/>
  <c r="R21" i="3"/>
  <c r="S21" i="3"/>
  <c r="T21" i="3"/>
  <c r="U21" i="3"/>
  <c r="V21" i="3"/>
  <c r="X21" i="3"/>
  <c r="Y21" i="3"/>
  <c r="Z21" i="3"/>
  <c r="Q21" i="3"/>
  <c r="Q20" i="3"/>
  <c r="Q19" i="3"/>
  <c r="G4" i="3"/>
  <c r="G5" i="3"/>
  <c r="G6" i="3"/>
  <c r="G7" i="3"/>
  <c r="G8" i="3"/>
  <c r="G9" i="3"/>
  <c r="G10" i="3"/>
  <c r="G11" i="3"/>
  <c r="G12" i="3"/>
  <c r="G13" i="3"/>
  <c r="G14" i="3"/>
  <c r="G15" i="3"/>
  <c r="J18" i="3"/>
  <c r="D19" i="3"/>
  <c r="E19" i="3"/>
  <c r="F19" i="3"/>
  <c r="H19" i="3"/>
  <c r="I19" i="3"/>
  <c r="J19" i="3"/>
  <c r="K19" i="3"/>
  <c r="L19" i="3"/>
  <c r="M19" i="3"/>
  <c r="N19" i="3"/>
  <c r="O19" i="3"/>
  <c r="D20" i="3"/>
  <c r="E20" i="3"/>
  <c r="F20" i="3"/>
  <c r="H20" i="3"/>
  <c r="I20" i="3"/>
  <c r="J20" i="3"/>
  <c r="K20" i="3"/>
  <c r="L20" i="3"/>
  <c r="M20" i="3"/>
  <c r="N20" i="3"/>
  <c r="O20" i="3"/>
  <c r="D21" i="3"/>
  <c r="E21" i="3"/>
  <c r="F21" i="3"/>
  <c r="H21" i="3"/>
  <c r="I21" i="3"/>
  <c r="J21" i="3"/>
  <c r="K21" i="3"/>
  <c r="L21" i="3"/>
  <c r="M21" i="3"/>
  <c r="N21" i="3"/>
  <c r="O21" i="3"/>
  <c r="C21" i="3"/>
  <c r="C20" i="3"/>
  <c r="C19" i="3"/>
  <c r="Z32" i="1"/>
  <c r="Z72" i="1"/>
  <c r="Z108" i="1"/>
  <c r="X120" i="1"/>
  <c r="Z34" i="1"/>
  <c r="Z74" i="1"/>
  <c r="Z110" i="1"/>
  <c r="X122" i="1"/>
  <c r="Z36" i="1"/>
  <c r="Z76" i="1"/>
  <c r="Z112" i="1"/>
  <c r="Z37" i="1"/>
  <c r="Z77" i="1"/>
  <c r="Z113" i="1"/>
  <c r="X83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V32" i="1"/>
  <c r="G29" i="1"/>
  <c r="G30" i="1"/>
  <c r="G31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S108" i="1"/>
  <c r="T108" i="1"/>
  <c r="U108" i="1"/>
  <c r="V108" i="1"/>
  <c r="W108" i="1"/>
  <c r="Y108" i="1"/>
  <c r="AA108" i="1"/>
  <c r="S109" i="1"/>
  <c r="T109" i="1"/>
  <c r="U109" i="1"/>
  <c r="V109" i="1"/>
  <c r="W109" i="1"/>
  <c r="Y109" i="1"/>
  <c r="Z109" i="1"/>
  <c r="AA109" i="1"/>
  <c r="S110" i="1"/>
  <c r="T110" i="1"/>
  <c r="U110" i="1"/>
  <c r="V110" i="1"/>
  <c r="W110" i="1"/>
  <c r="Y110" i="1"/>
  <c r="AA110" i="1"/>
  <c r="S111" i="1"/>
  <c r="T111" i="1"/>
  <c r="U111" i="1"/>
  <c r="V111" i="1"/>
  <c r="W111" i="1"/>
  <c r="Y111" i="1"/>
  <c r="Z111" i="1"/>
  <c r="AA111" i="1"/>
  <c r="R111" i="1"/>
  <c r="R110" i="1"/>
  <c r="R109" i="1"/>
  <c r="R108" i="1"/>
  <c r="D108" i="1"/>
  <c r="F108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H108" i="1"/>
  <c r="I108" i="1"/>
  <c r="J108" i="1"/>
  <c r="K108" i="1"/>
  <c r="L108" i="1"/>
  <c r="M108" i="1"/>
  <c r="N108" i="1"/>
  <c r="O108" i="1"/>
  <c r="D109" i="1"/>
  <c r="E109" i="1"/>
  <c r="F109" i="1"/>
  <c r="H109" i="1"/>
  <c r="I109" i="1"/>
  <c r="J109" i="1"/>
  <c r="K109" i="1"/>
  <c r="L109" i="1"/>
  <c r="M109" i="1"/>
  <c r="N109" i="1"/>
  <c r="O109" i="1"/>
  <c r="E110" i="1"/>
  <c r="F110" i="1"/>
  <c r="G104" i="1"/>
  <c r="G105" i="1"/>
  <c r="G106" i="1"/>
  <c r="G107" i="1"/>
  <c r="I110" i="1"/>
  <c r="J110" i="1"/>
  <c r="K110" i="1"/>
  <c r="L110" i="1"/>
  <c r="M110" i="1"/>
  <c r="N110" i="1"/>
  <c r="O110" i="1"/>
  <c r="D111" i="1"/>
  <c r="E111" i="1"/>
  <c r="F111" i="1"/>
  <c r="H111" i="1"/>
  <c r="I111" i="1"/>
  <c r="J111" i="1"/>
  <c r="K111" i="1"/>
  <c r="L111" i="1"/>
  <c r="M111" i="1"/>
  <c r="N111" i="1"/>
  <c r="O111" i="1"/>
  <c r="C111" i="1"/>
  <c r="C110" i="1"/>
  <c r="C109" i="1"/>
  <c r="C108" i="1"/>
  <c r="S72" i="1"/>
  <c r="T72" i="1"/>
  <c r="U72" i="1"/>
  <c r="V72" i="1"/>
  <c r="W72" i="1"/>
  <c r="Y72" i="1"/>
  <c r="AA72" i="1"/>
  <c r="S73" i="1"/>
  <c r="T73" i="1"/>
  <c r="U73" i="1"/>
  <c r="V73" i="1"/>
  <c r="W73" i="1"/>
  <c r="Y73" i="1"/>
  <c r="Z73" i="1"/>
  <c r="AA73" i="1"/>
  <c r="S74" i="1"/>
  <c r="T74" i="1"/>
  <c r="U74" i="1"/>
  <c r="V74" i="1"/>
  <c r="W74" i="1"/>
  <c r="V121" i="1" s="1"/>
  <c r="Y74" i="1"/>
  <c r="AA74" i="1"/>
  <c r="S75" i="1"/>
  <c r="T75" i="1"/>
  <c r="U75" i="1"/>
  <c r="V75" i="1"/>
  <c r="W75" i="1"/>
  <c r="Y75" i="1"/>
  <c r="Z75" i="1"/>
  <c r="AA75" i="1"/>
  <c r="R75" i="1"/>
  <c r="R74" i="1"/>
  <c r="R73" i="1"/>
  <c r="R72" i="1"/>
  <c r="F72" i="1"/>
  <c r="G49" i="1"/>
  <c r="G41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I72" i="1"/>
  <c r="J72" i="1"/>
  <c r="J32" i="1"/>
  <c r="K72" i="1"/>
  <c r="L72" i="1"/>
  <c r="M72" i="1"/>
  <c r="N72" i="1"/>
  <c r="O72" i="1"/>
  <c r="D73" i="1"/>
  <c r="E73" i="1"/>
  <c r="F73" i="1"/>
  <c r="H73" i="1"/>
  <c r="I73" i="1"/>
  <c r="J73" i="1"/>
  <c r="K73" i="1"/>
  <c r="L73" i="1"/>
  <c r="M73" i="1"/>
  <c r="N73" i="1"/>
  <c r="O73" i="1"/>
  <c r="D74" i="1"/>
  <c r="D34" i="1"/>
  <c r="E74" i="1"/>
  <c r="F74" i="1"/>
  <c r="I74" i="1"/>
  <c r="J74" i="1"/>
  <c r="K74" i="1"/>
  <c r="L74" i="1"/>
  <c r="M74" i="1"/>
  <c r="N74" i="1"/>
  <c r="O74" i="1"/>
  <c r="D75" i="1"/>
  <c r="E75" i="1"/>
  <c r="F75" i="1"/>
  <c r="H75" i="1"/>
  <c r="I75" i="1"/>
  <c r="J75" i="1"/>
  <c r="K75" i="1"/>
  <c r="L75" i="1"/>
  <c r="M75" i="1"/>
  <c r="N75" i="1"/>
  <c r="O75" i="1"/>
  <c r="C75" i="1"/>
  <c r="C74" i="1"/>
  <c r="C73" i="1"/>
  <c r="C72" i="1"/>
  <c r="S32" i="1"/>
  <c r="T32" i="1"/>
  <c r="S119" i="1" s="1"/>
  <c r="U32" i="1"/>
  <c r="W32" i="1"/>
  <c r="Y32" i="1"/>
  <c r="AA32" i="1"/>
  <c r="S33" i="1"/>
  <c r="T33" i="1"/>
  <c r="U33" i="1"/>
  <c r="V33" i="1"/>
  <c r="W33" i="1"/>
  <c r="Y33" i="1"/>
  <c r="Z33" i="1"/>
  <c r="AA33" i="1"/>
  <c r="S34" i="1"/>
  <c r="T34" i="1"/>
  <c r="U34" i="1"/>
  <c r="T121" i="1" s="1"/>
  <c r="V34" i="1"/>
  <c r="W34" i="1"/>
  <c r="Y34" i="1"/>
  <c r="AA34" i="1"/>
  <c r="S35" i="1"/>
  <c r="T35" i="1"/>
  <c r="U35" i="1"/>
  <c r="V35" i="1"/>
  <c r="W35" i="1"/>
  <c r="Y35" i="1"/>
  <c r="Z35" i="1"/>
  <c r="AA35" i="1"/>
  <c r="R35" i="1"/>
  <c r="R34" i="1"/>
  <c r="R33" i="1"/>
  <c r="R32" i="1"/>
  <c r="D32" i="1"/>
  <c r="E32" i="1"/>
  <c r="F3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19" i="1"/>
  <c r="I32" i="1"/>
  <c r="K32" i="1"/>
  <c r="L32" i="1"/>
  <c r="M32" i="1"/>
  <c r="N32" i="1"/>
  <c r="O32" i="1"/>
  <c r="D33" i="1"/>
  <c r="E33" i="1"/>
  <c r="F33" i="1"/>
  <c r="H33" i="1"/>
  <c r="I33" i="1"/>
  <c r="J33" i="1"/>
  <c r="K33" i="1"/>
  <c r="L33" i="1"/>
  <c r="M33" i="1"/>
  <c r="N33" i="1"/>
  <c r="O33" i="1"/>
  <c r="E34" i="1"/>
  <c r="F34" i="1"/>
  <c r="G26" i="1"/>
  <c r="G27" i="1"/>
  <c r="G28" i="1"/>
  <c r="I34" i="1"/>
  <c r="J34" i="1"/>
  <c r="K34" i="1"/>
  <c r="L34" i="1"/>
  <c r="K121" i="1" s="1"/>
  <c r="M34" i="1"/>
  <c r="N34" i="1"/>
  <c r="O34" i="1"/>
  <c r="D35" i="1"/>
  <c r="E35" i="1"/>
  <c r="F35" i="1"/>
  <c r="H35" i="1"/>
  <c r="I35" i="1"/>
  <c r="J35" i="1"/>
  <c r="K35" i="1"/>
  <c r="L35" i="1"/>
  <c r="M35" i="1"/>
  <c r="N35" i="1"/>
  <c r="O35" i="1"/>
  <c r="C34" i="1"/>
  <c r="C33" i="1"/>
  <c r="C32" i="1"/>
  <c r="F113" i="1"/>
  <c r="F112" i="1"/>
  <c r="F77" i="1"/>
  <c r="F76" i="1"/>
  <c r="F37" i="1"/>
  <c r="F36" i="1"/>
  <c r="R76" i="3"/>
  <c r="S76" i="3"/>
  <c r="T76" i="3"/>
  <c r="U76" i="3"/>
  <c r="V76" i="3"/>
  <c r="X76" i="3"/>
  <c r="Y76" i="3"/>
  <c r="Z76" i="3"/>
  <c r="R77" i="3"/>
  <c r="S77" i="3"/>
  <c r="T77" i="3"/>
  <c r="U77" i="3"/>
  <c r="V77" i="3"/>
  <c r="X77" i="3"/>
  <c r="Y77" i="3"/>
  <c r="Z77" i="3"/>
  <c r="Q77" i="3"/>
  <c r="Q76" i="3"/>
  <c r="D76" i="3"/>
  <c r="E76" i="3"/>
  <c r="F76" i="3"/>
  <c r="H76" i="3"/>
  <c r="I76" i="3"/>
  <c r="J76" i="3"/>
  <c r="K76" i="3"/>
  <c r="L76" i="3"/>
  <c r="M76" i="3"/>
  <c r="N76" i="3"/>
  <c r="O76" i="3"/>
  <c r="D77" i="3"/>
  <c r="E77" i="3"/>
  <c r="F77" i="3"/>
  <c r="H77" i="3"/>
  <c r="I77" i="3"/>
  <c r="J77" i="3"/>
  <c r="K77" i="3"/>
  <c r="L77" i="3"/>
  <c r="M77" i="3"/>
  <c r="N77" i="3"/>
  <c r="O77" i="3"/>
  <c r="C77" i="3"/>
  <c r="C76" i="3"/>
  <c r="R55" i="3"/>
  <c r="S55" i="3"/>
  <c r="T55" i="3"/>
  <c r="U55" i="3"/>
  <c r="V55" i="3"/>
  <c r="X55" i="3"/>
  <c r="Y55" i="3"/>
  <c r="Z55" i="3"/>
  <c r="R56" i="3"/>
  <c r="S56" i="3"/>
  <c r="T56" i="3"/>
  <c r="U56" i="3"/>
  <c r="V56" i="3"/>
  <c r="X56" i="3"/>
  <c r="Y56" i="3"/>
  <c r="Z56" i="3"/>
  <c r="Q56" i="3"/>
  <c r="Q55" i="3"/>
  <c r="D55" i="3"/>
  <c r="E55" i="3"/>
  <c r="F55" i="3"/>
  <c r="H55" i="3"/>
  <c r="I55" i="3"/>
  <c r="J55" i="3"/>
  <c r="K55" i="3"/>
  <c r="L55" i="3"/>
  <c r="M55" i="3"/>
  <c r="N55" i="3"/>
  <c r="O55" i="3"/>
  <c r="D56" i="3"/>
  <c r="E56" i="3"/>
  <c r="F56" i="3"/>
  <c r="H56" i="3"/>
  <c r="I56" i="3"/>
  <c r="J56" i="3"/>
  <c r="K56" i="3"/>
  <c r="L56" i="3"/>
  <c r="M56" i="3"/>
  <c r="N56" i="3"/>
  <c r="O56" i="3"/>
  <c r="C56" i="3"/>
  <c r="C55" i="3"/>
  <c r="R36" i="3"/>
  <c r="S36" i="3"/>
  <c r="T36" i="3"/>
  <c r="U36" i="3"/>
  <c r="V36" i="3"/>
  <c r="X36" i="3"/>
  <c r="Y36" i="3"/>
  <c r="Z36" i="3"/>
  <c r="R37" i="3"/>
  <c r="S37" i="3"/>
  <c r="T37" i="3"/>
  <c r="U37" i="3"/>
  <c r="V37" i="3"/>
  <c r="X37" i="3"/>
  <c r="Y37" i="3"/>
  <c r="Z37" i="3"/>
  <c r="Q37" i="3"/>
  <c r="Q36" i="3"/>
  <c r="D36" i="3"/>
  <c r="E36" i="3"/>
  <c r="F36" i="3"/>
  <c r="H36" i="3"/>
  <c r="I36" i="3"/>
  <c r="J36" i="3"/>
  <c r="K36" i="3"/>
  <c r="L36" i="3"/>
  <c r="M36" i="3"/>
  <c r="N36" i="3"/>
  <c r="O36" i="3"/>
  <c r="D37" i="3"/>
  <c r="E37" i="3"/>
  <c r="F37" i="3"/>
  <c r="H37" i="3"/>
  <c r="I37" i="3"/>
  <c r="J37" i="3"/>
  <c r="K37" i="3"/>
  <c r="L37" i="3"/>
  <c r="M37" i="3"/>
  <c r="N37" i="3"/>
  <c r="O37" i="3"/>
  <c r="C37" i="3"/>
  <c r="C36" i="3"/>
  <c r="R122" i="1"/>
  <c r="AA122" i="1"/>
  <c r="AC124" i="1"/>
  <c r="AB124" i="1"/>
  <c r="AA124" i="1"/>
  <c r="AC123" i="1"/>
  <c r="AB123" i="1"/>
  <c r="AA123" i="1"/>
  <c r="AC122" i="1"/>
  <c r="AB122" i="1"/>
  <c r="Z122" i="1"/>
  <c r="Y122" i="1"/>
  <c r="W122" i="1"/>
  <c r="V122" i="1"/>
  <c r="U122" i="1"/>
  <c r="T122" i="1"/>
  <c r="S122" i="1"/>
  <c r="Q122" i="1"/>
  <c r="AC121" i="1"/>
  <c r="AB121" i="1"/>
  <c r="AA121" i="1"/>
  <c r="AC120" i="1"/>
  <c r="AB120" i="1"/>
  <c r="AA120" i="1"/>
  <c r="Z120" i="1"/>
  <c r="Y120" i="1"/>
  <c r="W120" i="1"/>
  <c r="V120" i="1"/>
  <c r="U120" i="1"/>
  <c r="T120" i="1"/>
  <c r="S120" i="1"/>
  <c r="R120" i="1"/>
  <c r="Q120" i="1"/>
  <c r="AC119" i="1"/>
  <c r="AB119" i="1"/>
  <c r="AA119" i="1"/>
  <c r="L37" i="1"/>
  <c r="L77" i="1"/>
  <c r="L113" i="1"/>
  <c r="H36" i="1"/>
  <c r="H76" i="1"/>
  <c r="H112" i="1"/>
  <c r="O36" i="1"/>
  <c r="O76" i="1"/>
  <c r="O112" i="1"/>
  <c r="C36" i="1"/>
  <c r="C76" i="1"/>
  <c r="C112" i="1"/>
  <c r="D122" i="1"/>
  <c r="E122" i="1"/>
  <c r="G122" i="1"/>
  <c r="H122" i="1"/>
  <c r="I122" i="1"/>
  <c r="J122" i="1"/>
  <c r="K122" i="1"/>
  <c r="L122" i="1"/>
  <c r="M122" i="1"/>
  <c r="N122" i="1"/>
  <c r="C122" i="1"/>
  <c r="D120" i="1"/>
  <c r="E120" i="1"/>
  <c r="G120" i="1"/>
  <c r="H120" i="1"/>
  <c r="I120" i="1"/>
  <c r="J120" i="1"/>
  <c r="K120" i="1"/>
  <c r="L120" i="1"/>
  <c r="M120" i="1"/>
  <c r="N120" i="1"/>
  <c r="C120" i="1"/>
  <c r="AA113" i="1"/>
  <c r="Y113" i="1"/>
  <c r="W113" i="1"/>
  <c r="V113" i="1"/>
  <c r="U113" i="1"/>
  <c r="T113" i="1"/>
  <c r="S113" i="1"/>
  <c r="R113" i="1"/>
  <c r="D113" i="1"/>
  <c r="E113" i="1"/>
  <c r="H113" i="1"/>
  <c r="I113" i="1"/>
  <c r="J113" i="1"/>
  <c r="K113" i="1"/>
  <c r="K37" i="1"/>
  <c r="K77" i="1"/>
  <c r="M113" i="1"/>
  <c r="N113" i="1"/>
  <c r="O113" i="1"/>
  <c r="C113" i="1"/>
  <c r="AA112" i="1"/>
  <c r="Y112" i="1"/>
  <c r="W112" i="1"/>
  <c r="V112" i="1"/>
  <c r="U112" i="1"/>
  <c r="T112" i="1"/>
  <c r="S112" i="1"/>
  <c r="R112" i="1"/>
  <c r="D112" i="1"/>
  <c r="E112" i="1"/>
  <c r="I112" i="1"/>
  <c r="I36" i="1"/>
  <c r="I76" i="1"/>
  <c r="J112" i="1"/>
  <c r="K112" i="1"/>
  <c r="L112" i="1"/>
  <c r="M112" i="1"/>
  <c r="M36" i="1"/>
  <c r="M76" i="1"/>
  <c r="N112" i="1"/>
  <c r="AA77" i="1"/>
  <c r="Y77" i="1"/>
  <c r="Y37" i="1"/>
  <c r="W77" i="1"/>
  <c r="V77" i="1"/>
  <c r="U77" i="1"/>
  <c r="T77" i="1"/>
  <c r="S77" i="1"/>
  <c r="R77" i="1"/>
  <c r="D77" i="1"/>
  <c r="E77" i="1"/>
  <c r="E37" i="1"/>
  <c r="H77" i="1"/>
  <c r="I77" i="1"/>
  <c r="J77" i="1"/>
  <c r="M77" i="1"/>
  <c r="M37" i="1"/>
  <c r="N77" i="1"/>
  <c r="N37" i="1"/>
  <c r="O77" i="1"/>
  <c r="C77" i="1"/>
  <c r="AA76" i="1"/>
  <c r="Y76" i="1"/>
  <c r="W76" i="1"/>
  <c r="V76" i="1"/>
  <c r="U76" i="1"/>
  <c r="T76" i="1"/>
  <c r="S76" i="1"/>
  <c r="R76" i="1"/>
  <c r="D76" i="1"/>
  <c r="D36" i="1"/>
  <c r="E76" i="1"/>
  <c r="J76" i="1"/>
  <c r="K76" i="1"/>
  <c r="K36" i="1"/>
  <c r="L76" i="1"/>
  <c r="N76" i="1"/>
  <c r="AA37" i="1"/>
  <c r="Z124" i="1" s="1"/>
  <c r="W37" i="1"/>
  <c r="V37" i="1"/>
  <c r="U37" i="1"/>
  <c r="T37" i="1"/>
  <c r="S37" i="1"/>
  <c r="R37" i="1"/>
  <c r="D37" i="1"/>
  <c r="H37" i="1"/>
  <c r="I37" i="1"/>
  <c r="J37" i="1"/>
  <c r="O37" i="1"/>
  <c r="N124" i="1" s="1"/>
  <c r="C37" i="1"/>
  <c r="AA36" i="1"/>
  <c r="Y36" i="1"/>
  <c r="W36" i="1"/>
  <c r="V36" i="1"/>
  <c r="U36" i="1"/>
  <c r="T36" i="1"/>
  <c r="S36" i="1"/>
  <c r="R36" i="1"/>
  <c r="E36" i="1"/>
  <c r="J36" i="1"/>
  <c r="L36" i="1"/>
  <c r="N36" i="1"/>
  <c r="L124" i="1" l="1"/>
  <c r="Y124" i="1"/>
  <c r="E123" i="1"/>
  <c r="N119" i="1"/>
  <c r="G146" i="1"/>
  <c r="W124" i="1"/>
  <c r="N123" i="1"/>
  <c r="U124" i="1"/>
  <c r="U123" i="1"/>
  <c r="S124" i="1"/>
  <c r="I121" i="1"/>
  <c r="X123" i="1"/>
  <c r="X121" i="1"/>
  <c r="T124" i="1"/>
  <c r="C119" i="1"/>
  <c r="I119" i="1"/>
  <c r="D123" i="1"/>
  <c r="X75" i="1"/>
  <c r="J121" i="1"/>
  <c r="Y123" i="1"/>
  <c r="W123" i="1"/>
  <c r="D124" i="1"/>
  <c r="E121" i="1"/>
  <c r="I124" i="1"/>
  <c r="Q124" i="1"/>
  <c r="G145" i="1"/>
  <c r="U121" i="1"/>
  <c r="G110" i="1"/>
  <c r="E124" i="1"/>
  <c r="R124" i="1"/>
  <c r="T123" i="1"/>
  <c r="G20" i="3"/>
  <c r="M124" i="1"/>
  <c r="Z123" i="1"/>
  <c r="C123" i="1"/>
  <c r="J119" i="1"/>
  <c r="X35" i="1"/>
  <c r="X113" i="1"/>
  <c r="G20" i="5"/>
  <c r="E30" i="10"/>
  <c r="J123" i="1"/>
  <c r="V124" i="1"/>
  <c r="G123" i="1"/>
  <c r="M123" i="1"/>
  <c r="C124" i="1"/>
  <c r="K124" i="1"/>
  <c r="D119" i="1"/>
  <c r="X124" i="1"/>
  <c r="E119" i="1"/>
  <c r="T119" i="1"/>
  <c r="H121" i="1"/>
  <c r="H119" i="1"/>
  <c r="Q119" i="1"/>
  <c r="I29" i="10"/>
  <c r="G144" i="1"/>
  <c r="Q123" i="1"/>
  <c r="F122" i="1"/>
  <c r="G111" i="1"/>
  <c r="I31" i="10"/>
  <c r="S123" i="1"/>
  <c r="M119" i="1"/>
  <c r="X110" i="1"/>
  <c r="Y121" i="1"/>
  <c r="D20" i="5"/>
  <c r="E29" i="10"/>
  <c r="I30" i="10"/>
  <c r="G143" i="1"/>
  <c r="G124" i="1"/>
  <c r="L119" i="1"/>
  <c r="G109" i="1"/>
  <c r="Q16" i="7"/>
  <c r="D19" i="5"/>
  <c r="V123" i="1"/>
  <c r="G37" i="1"/>
  <c r="R121" i="1"/>
  <c r="G73" i="1"/>
  <c r="L121" i="1"/>
  <c r="X77" i="1"/>
  <c r="X108" i="1"/>
  <c r="G19" i="5"/>
  <c r="E32" i="10"/>
  <c r="R123" i="1"/>
  <c r="H124" i="1"/>
  <c r="I32" i="10"/>
  <c r="G34" i="1"/>
  <c r="M121" i="1"/>
  <c r="H123" i="1"/>
  <c r="J124" i="1"/>
  <c r="Q121" i="1"/>
  <c r="K119" i="1"/>
  <c r="U119" i="1"/>
  <c r="G18" i="5"/>
  <c r="I123" i="1"/>
  <c r="L123" i="1"/>
  <c r="Z119" i="1"/>
  <c r="C121" i="1"/>
  <c r="G121" i="1"/>
  <c r="D121" i="1"/>
  <c r="G108" i="1"/>
  <c r="G75" i="1"/>
  <c r="X37" i="1"/>
  <c r="D21" i="5"/>
  <c r="G33" i="1"/>
  <c r="Z121" i="1"/>
  <c r="W119" i="1"/>
  <c r="S121" i="1"/>
  <c r="R119" i="1"/>
  <c r="G113" i="1"/>
  <c r="G74" i="1"/>
  <c r="X33" i="1"/>
  <c r="X73" i="1"/>
  <c r="E31" i="10"/>
  <c r="K123" i="1"/>
  <c r="N121" i="1"/>
  <c r="W121" i="1"/>
  <c r="V119" i="1"/>
  <c r="G77" i="1"/>
  <c r="G76" i="1"/>
  <c r="X74" i="1"/>
  <c r="X119" i="1"/>
  <c r="Q14" i="7"/>
  <c r="X143" i="1"/>
  <c r="X86" i="3"/>
  <c r="W56" i="3"/>
  <c r="T86" i="3"/>
  <c r="W37" i="3"/>
  <c r="O86" i="3"/>
  <c r="F86" i="3"/>
  <c r="V86" i="3"/>
  <c r="K86" i="3"/>
  <c r="W34" i="3"/>
  <c r="J83" i="3"/>
  <c r="J84" i="3"/>
  <c r="J85" i="3"/>
  <c r="G74" i="3"/>
  <c r="X83" i="3"/>
  <c r="X84" i="3"/>
  <c r="X85" i="3"/>
  <c r="W77" i="3"/>
  <c r="U83" i="3"/>
  <c r="U85" i="3"/>
  <c r="U84" i="3"/>
  <c r="W54" i="3"/>
  <c r="N86" i="3"/>
  <c r="E86" i="3"/>
  <c r="I83" i="3"/>
  <c r="I84" i="3"/>
  <c r="I85" i="3"/>
  <c r="F83" i="3"/>
  <c r="F84" i="3"/>
  <c r="F85" i="3"/>
  <c r="T84" i="3"/>
  <c r="T83" i="3"/>
  <c r="T85" i="3"/>
  <c r="G18" i="3"/>
  <c r="M86" i="3"/>
  <c r="D86" i="3"/>
  <c r="H84" i="3"/>
  <c r="H85" i="3"/>
  <c r="H83" i="3"/>
  <c r="E83" i="3"/>
  <c r="E84" i="3"/>
  <c r="E85" i="3"/>
  <c r="U86" i="3"/>
  <c r="S85" i="3"/>
  <c r="S84" i="3"/>
  <c r="S83" i="3"/>
  <c r="W20" i="3"/>
  <c r="W21" i="3"/>
  <c r="O83" i="3"/>
  <c r="O84" i="3"/>
  <c r="O85" i="3"/>
  <c r="D84" i="3"/>
  <c r="D83" i="3"/>
  <c r="D85" i="3"/>
  <c r="G34" i="3"/>
  <c r="S86" i="3"/>
  <c r="G53" i="3"/>
  <c r="J86" i="3"/>
  <c r="M83" i="3"/>
  <c r="M84" i="3"/>
  <c r="M85" i="3"/>
  <c r="Q86" i="3"/>
  <c r="R86" i="3"/>
  <c r="G21" i="3"/>
  <c r="C85" i="3"/>
  <c r="C83" i="3"/>
  <c r="C84" i="3"/>
  <c r="G35" i="3"/>
  <c r="W36" i="3"/>
  <c r="I86" i="3"/>
  <c r="L84" i="3"/>
  <c r="L83" i="3"/>
  <c r="L85" i="3"/>
  <c r="Z86" i="3"/>
  <c r="Z85" i="3"/>
  <c r="Z84" i="3"/>
  <c r="Z83" i="3"/>
  <c r="W75" i="3"/>
  <c r="L86" i="3"/>
  <c r="R85" i="3"/>
  <c r="R83" i="3"/>
  <c r="R84" i="3"/>
  <c r="G54" i="3"/>
  <c r="N85" i="3"/>
  <c r="N83" i="3"/>
  <c r="N84" i="3"/>
  <c r="Q84" i="3"/>
  <c r="Q85" i="3"/>
  <c r="Q83" i="3"/>
  <c r="G19" i="3"/>
  <c r="C86" i="3"/>
  <c r="H86" i="3"/>
  <c r="K85" i="3"/>
  <c r="K84" i="3"/>
  <c r="K83" i="3"/>
  <c r="Y86" i="3"/>
  <c r="Y84" i="3"/>
  <c r="Y83" i="3"/>
  <c r="Y85" i="3"/>
  <c r="V83" i="3"/>
  <c r="V84" i="3"/>
  <c r="V85" i="3"/>
  <c r="W18" i="3"/>
  <c r="G112" i="1"/>
  <c r="X144" i="1"/>
  <c r="G147" i="1"/>
  <c r="Y119" i="1"/>
  <c r="G35" i="1"/>
  <c r="W76" i="3"/>
  <c r="X34" i="1"/>
  <c r="X32" i="1"/>
  <c r="X76" i="1"/>
  <c r="W19" i="3"/>
  <c r="W35" i="3"/>
  <c r="G75" i="3"/>
  <c r="G21" i="5"/>
  <c r="D18" i="5"/>
  <c r="X109" i="1"/>
  <c r="X112" i="1"/>
  <c r="F120" i="1"/>
  <c r="G32" i="1"/>
  <c r="X111" i="1"/>
  <c r="X147" i="1"/>
  <c r="W53" i="3"/>
  <c r="Q13" i="7"/>
  <c r="W55" i="3"/>
  <c r="G36" i="1"/>
  <c r="G72" i="1"/>
  <c r="X72" i="1"/>
  <c r="W74" i="3"/>
  <c r="W85" i="3" s="1"/>
  <c r="X36" i="1"/>
  <c r="F124" i="1" l="1"/>
  <c r="F121" i="1"/>
  <c r="F123" i="1"/>
  <c r="F119" i="1"/>
  <c r="I101" i="3"/>
  <c r="K101" i="3"/>
  <c r="Y101" i="3"/>
  <c r="S101" i="3"/>
  <c r="E101" i="3"/>
  <c r="V101" i="3"/>
  <c r="L101" i="3"/>
  <c r="R101" i="3"/>
  <c r="N101" i="3"/>
  <c r="F101" i="3"/>
  <c r="Q101" i="3"/>
  <c r="O101" i="3"/>
  <c r="D101" i="3"/>
  <c r="C101" i="3"/>
  <c r="U101" i="3"/>
  <c r="M101" i="3"/>
  <c r="H101" i="3"/>
  <c r="T101" i="3"/>
  <c r="Z101" i="3"/>
  <c r="J101" i="3"/>
  <c r="X101" i="3"/>
  <c r="N91" i="3"/>
  <c r="N92" i="3"/>
  <c r="N94" i="3"/>
  <c r="Q94" i="3"/>
  <c r="Q92" i="3"/>
  <c r="Q91" i="3"/>
  <c r="R94" i="3"/>
  <c r="R91" i="3"/>
  <c r="R92" i="3"/>
  <c r="O94" i="3"/>
  <c r="O91" i="3"/>
  <c r="O92" i="3"/>
  <c r="I94" i="3"/>
  <c r="I91" i="3"/>
  <c r="I92" i="3"/>
  <c r="L91" i="3"/>
  <c r="L92" i="3"/>
  <c r="L94" i="3"/>
  <c r="E92" i="3"/>
  <c r="E94" i="3"/>
  <c r="E91" i="3"/>
  <c r="T92" i="3"/>
  <c r="T94" i="3"/>
  <c r="T91" i="3"/>
  <c r="K91" i="3"/>
  <c r="K92" i="3"/>
  <c r="K94" i="3"/>
  <c r="H94" i="3"/>
  <c r="H91" i="3"/>
  <c r="H92" i="3"/>
  <c r="X94" i="3"/>
  <c r="X91" i="3"/>
  <c r="X92" i="3"/>
  <c r="S92" i="3"/>
  <c r="S94" i="3"/>
  <c r="S91" i="3"/>
  <c r="V92" i="3"/>
  <c r="V91" i="3"/>
  <c r="V94" i="3"/>
  <c r="F94" i="3"/>
  <c r="F91" i="3"/>
  <c r="F92" i="3"/>
  <c r="D91" i="3"/>
  <c r="D94" i="3"/>
  <c r="D92" i="3"/>
  <c r="M92" i="3"/>
  <c r="M94" i="3"/>
  <c r="M91" i="3"/>
  <c r="J91" i="3"/>
  <c r="J92" i="3"/>
  <c r="J94" i="3"/>
  <c r="Z94" i="3"/>
  <c r="Z91" i="3"/>
  <c r="Z92" i="3"/>
  <c r="U91" i="3"/>
  <c r="U94" i="3"/>
  <c r="U92" i="3"/>
  <c r="Y94" i="3"/>
  <c r="Y91" i="3"/>
  <c r="Y92" i="3"/>
  <c r="C91" i="3"/>
  <c r="C94" i="3"/>
  <c r="C92" i="3"/>
  <c r="G84" i="3"/>
  <c r="G83" i="3"/>
  <c r="W84" i="3"/>
  <c r="W83" i="3"/>
  <c r="W86" i="3"/>
  <c r="O99" i="3" l="1"/>
  <c r="N100" i="3"/>
  <c r="U99" i="3"/>
  <c r="S102" i="3"/>
  <c r="E100" i="3"/>
  <c r="D99" i="3"/>
  <c r="V102" i="3"/>
  <c r="Q102" i="3"/>
  <c r="O100" i="3"/>
  <c r="M99" i="3"/>
  <c r="L99" i="3"/>
  <c r="K102" i="3"/>
  <c r="J100" i="3"/>
  <c r="D100" i="3"/>
  <c r="T99" i="3"/>
  <c r="U100" i="3"/>
  <c r="Y99" i="3"/>
  <c r="I102" i="3"/>
  <c r="C102" i="3"/>
  <c r="E102" i="3"/>
  <c r="L100" i="3"/>
  <c r="K100" i="3"/>
  <c r="J102" i="3"/>
  <c r="F102" i="3"/>
  <c r="N102" i="3"/>
  <c r="K99" i="3"/>
  <c r="F100" i="3"/>
  <c r="Z102" i="3"/>
  <c r="H102" i="3"/>
  <c r="S100" i="3"/>
  <c r="Z100" i="3"/>
  <c r="C99" i="3"/>
  <c r="Q100" i="3"/>
  <c r="V100" i="3"/>
  <c r="Y100" i="3"/>
  <c r="M102" i="3"/>
  <c r="X102" i="3"/>
  <c r="T102" i="3"/>
  <c r="L102" i="3"/>
  <c r="R102" i="3"/>
  <c r="X100" i="3"/>
  <c r="Z99" i="3"/>
  <c r="Q99" i="3"/>
  <c r="R100" i="3"/>
  <c r="U102" i="3"/>
  <c r="X99" i="3"/>
  <c r="M100" i="3"/>
  <c r="F99" i="3"/>
  <c r="R99" i="3"/>
  <c r="E99" i="3"/>
  <c r="T100" i="3"/>
  <c r="H100" i="3"/>
  <c r="D102" i="3"/>
  <c r="O102" i="3"/>
  <c r="J99" i="3"/>
  <c r="H99" i="3"/>
  <c r="N99" i="3"/>
  <c r="V99" i="3"/>
  <c r="S99" i="3"/>
  <c r="I100" i="3"/>
  <c r="W101" i="3"/>
  <c r="Y102" i="3"/>
  <c r="C100" i="3"/>
  <c r="I99" i="3"/>
  <c r="W94" i="3"/>
  <c r="W91" i="3"/>
  <c r="W92" i="3"/>
  <c r="G91" i="3"/>
  <c r="G92" i="3"/>
  <c r="W100" i="3" l="1"/>
  <c r="W99" i="3"/>
  <c r="G99" i="3"/>
  <c r="G100" i="3"/>
  <c r="W102" i="3"/>
</calcChain>
</file>

<file path=xl/sharedStrings.xml><?xml version="1.0" encoding="utf-8"?>
<sst xmlns="http://schemas.openxmlformats.org/spreadsheetml/2006/main" count="1656" uniqueCount="189">
  <si>
    <t>Animal</t>
  </si>
  <si>
    <t>Burrowing</t>
  </si>
  <si>
    <t>Look at prod</t>
  </si>
  <si>
    <t>Chewing prod</t>
  </si>
  <si>
    <t>Touch prod</t>
  </si>
  <si>
    <t>Treading</t>
  </si>
  <si>
    <t>Grooming</t>
  </si>
  <si>
    <t>Rearing</t>
  </si>
  <si>
    <t>Prod Side</t>
  </si>
  <si>
    <t>Opposite Side</t>
  </si>
  <si>
    <t>Number of Occurances</t>
  </si>
  <si>
    <t>Test Day 1</t>
  </si>
  <si>
    <t>Test Day 2</t>
  </si>
  <si>
    <t>Total Time</t>
  </si>
  <si>
    <t>Laser On</t>
  </si>
  <si>
    <t>Laser Off</t>
  </si>
  <si>
    <t>Test Day 3</t>
  </si>
  <si>
    <t>Laser ON</t>
  </si>
  <si>
    <t>Laser OFF</t>
  </si>
  <si>
    <t>Digging</t>
  </si>
  <si>
    <t>Includes data from Ali, Hussein, Haley, Leagh, and Christina (need Mandy, Erin, Shelley)</t>
  </si>
  <si>
    <t>LASER</t>
  </si>
  <si>
    <t>Female=0; Male=1</t>
  </si>
  <si>
    <t>SD =0; LE=1</t>
  </si>
  <si>
    <t>CeA Average</t>
  </si>
  <si>
    <t>Control Average</t>
  </si>
  <si>
    <t>LE Average</t>
  </si>
  <si>
    <t>Standard Error</t>
  </si>
  <si>
    <t>SD Average (CeA)</t>
  </si>
  <si>
    <t>Average (Across 3 days)</t>
  </si>
  <si>
    <t>Average</t>
  </si>
  <si>
    <t>Laser</t>
  </si>
  <si>
    <t>Constant</t>
  </si>
  <si>
    <t>25Hz</t>
  </si>
  <si>
    <t>10Hz</t>
  </si>
  <si>
    <t>Middle</t>
  </si>
  <si>
    <t>Total</t>
  </si>
  <si>
    <t>CS+</t>
  </si>
  <si>
    <t>CS-</t>
  </si>
  <si>
    <t>Control</t>
  </si>
  <si>
    <t>ChR2</t>
  </si>
  <si>
    <t>40Hz Repeat</t>
  </si>
  <si>
    <t>Chewing</t>
  </si>
  <si>
    <t>Touch+Chew</t>
  </si>
  <si>
    <t>chewing</t>
  </si>
  <si>
    <t>Active</t>
  </si>
  <si>
    <t>Inactive</t>
  </si>
  <si>
    <t>Act-Inac</t>
  </si>
  <si>
    <t>% Prod side</t>
  </si>
  <si>
    <t>% Prod Side</t>
  </si>
  <si>
    <t>Test Day 4 NO LASER</t>
  </si>
  <si>
    <t>Time Spent</t>
  </si>
  <si>
    <t>New Barrier</t>
  </si>
  <si>
    <t>new Barrier</t>
  </si>
  <si>
    <t>rear on barrier</t>
  </si>
  <si>
    <t>dig under barrier</t>
  </si>
  <si>
    <t>cross to prod</t>
  </si>
  <si>
    <t>latency to cross</t>
  </si>
  <si>
    <t>climb over barrier</t>
  </si>
  <si>
    <t>Climb over barrier</t>
  </si>
  <si>
    <t>Food Intake Sessions: Laser vs. NonLaser session</t>
  </si>
  <si>
    <t>Before</t>
  </si>
  <si>
    <t>After</t>
  </si>
  <si>
    <t>Amt. eaten</t>
  </si>
  <si>
    <t xml:space="preserve">Before </t>
  </si>
  <si>
    <t>Amt eaten</t>
  </si>
  <si>
    <t>Laser session</t>
  </si>
  <si>
    <t>Nonlaser session</t>
  </si>
  <si>
    <t>Chow</t>
  </si>
  <si>
    <t>Wooden Block</t>
  </si>
  <si>
    <t>Ave eaten</t>
  </si>
  <si>
    <t>SEM</t>
  </si>
  <si>
    <t>Chow/wood blocks in 1 hour sessions</t>
  </si>
  <si>
    <t>Laser: 40Hz, 15-20mW, Cycled at 15sON 9sOFF</t>
  </si>
  <si>
    <t xml:space="preserve"> </t>
  </si>
  <si>
    <t>%</t>
  </si>
  <si>
    <t>CeA ChR2</t>
  </si>
  <si>
    <t>Ave</t>
  </si>
  <si>
    <t>Controls</t>
  </si>
  <si>
    <t>LATENCY TO TREAD (in sec)</t>
  </si>
  <si>
    <t xml:space="preserve"> DUMMY</t>
  </si>
  <si>
    <t>Food Intake Data</t>
  </si>
  <si>
    <t>Shock Rod Data</t>
  </si>
  <si>
    <t># of Occurances</t>
  </si>
  <si>
    <t>Individual test days</t>
  </si>
  <si>
    <t>Approaches to Wooden Block</t>
  </si>
  <si>
    <t>Wooden Block Touches</t>
  </si>
  <si>
    <t>Chewing Rod</t>
  </si>
  <si>
    <t>Rat #</t>
  </si>
  <si>
    <t>L</t>
  </si>
  <si>
    <t>NL</t>
  </si>
  <si>
    <t>L Day Avg 1-3</t>
  </si>
  <si>
    <t>Day 1</t>
  </si>
  <si>
    <t>Day 2</t>
  </si>
  <si>
    <t>Day 3</t>
  </si>
  <si>
    <t>Avg</t>
  </si>
  <si>
    <t>Error</t>
  </si>
  <si>
    <t>Broken down by chewing, approaches, and number of touches</t>
  </si>
  <si>
    <t>Reward</t>
  </si>
  <si>
    <t>Resp.</t>
  </si>
  <si>
    <t>Cocaine</t>
  </si>
  <si>
    <t>Sucrose</t>
  </si>
  <si>
    <t>CeA Control eYFP **, Laser: Sucrose</t>
  </si>
  <si>
    <t>CeA Control eYFP, Laser: Cocaine</t>
  </si>
  <si>
    <t>CeA Control eYFP **, Laser: Cocaine</t>
  </si>
  <si>
    <t>Laser: Cocaine</t>
  </si>
  <si>
    <t>Laser: Sucrose</t>
  </si>
  <si>
    <t>eYFP TRAINING SESSIONS</t>
  </si>
  <si>
    <t>Inactive responses</t>
  </si>
  <si>
    <t>Preference</t>
  </si>
  <si>
    <t>FOR SPSS</t>
  </si>
  <si>
    <t>**= Palatable sucrose</t>
  </si>
  <si>
    <t>Combined %</t>
  </si>
  <si>
    <t>Nonlaser</t>
  </si>
  <si>
    <t>Laser: Sucrose**</t>
  </si>
  <si>
    <t>**, Laser: Cocaine</t>
  </si>
  <si>
    <t>FR 1</t>
  </si>
  <si>
    <t>eYFP CHOICE SESSIONS</t>
  </si>
  <si>
    <t xml:space="preserve">Sucrose </t>
  </si>
  <si>
    <t>Laser=cocaine</t>
  </si>
  <si>
    <t>Laser=cocaine **</t>
  </si>
  <si>
    <t>Laser=Sucrose</t>
  </si>
  <si>
    <t>Laser=Cocaine</t>
  </si>
  <si>
    <t>Laser= Sucrose</t>
  </si>
  <si>
    <t>TRAINING SESSIONS</t>
  </si>
  <si>
    <t>Inactive Responses</t>
  </si>
  <si>
    <t>% Preference</t>
  </si>
  <si>
    <t>S</t>
  </si>
  <si>
    <t>C</t>
  </si>
  <si>
    <t>Responses</t>
  </si>
  <si>
    <t>Laser=sucrose</t>
  </si>
  <si>
    <t>Ave %</t>
  </si>
  <si>
    <t>Laser=sucrose  **</t>
  </si>
  <si>
    <t>9868##</t>
  </si>
  <si>
    <t>Laser=cocaine  **</t>
  </si>
  <si>
    <t>9839##</t>
  </si>
  <si>
    <t>ChR2 CHOICE SESSIONS, minus FORCED choice responses</t>
  </si>
  <si>
    <t>1mW Constant</t>
  </si>
  <si>
    <t>SHOCK ROD</t>
  </si>
  <si>
    <t>1S DURATION</t>
  </si>
  <si>
    <t>Laser Trial</t>
  </si>
  <si>
    <t>Active Laser Lick</t>
  </si>
  <si>
    <t>Inactive Laser Lick</t>
  </si>
  <si>
    <t>Inactive Trial</t>
  </si>
  <si>
    <t>Active NonLaser Lick</t>
  </si>
  <si>
    <t>Inactive Nonlaser Lick</t>
  </si>
  <si>
    <t>error</t>
  </si>
  <si>
    <t>8s DURATION</t>
  </si>
  <si>
    <t>Sucrose vs. Cocaine</t>
  </si>
  <si>
    <t xml:space="preserve">Day --&gt; </t>
  </si>
  <si>
    <t>Activation</t>
  </si>
  <si>
    <t>Act Licks</t>
  </si>
  <si>
    <t>InAct Licks</t>
  </si>
  <si>
    <t>Non-Laser</t>
  </si>
  <si>
    <t>Ave % Activation</t>
  </si>
  <si>
    <t>STE % Act</t>
  </si>
  <si>
    <t>1s DURATION</t>
  </si>
  <si>
    <t>Baseline</t>
  </si>
  <si>
    <t>L1</t>
  </si>
  <si>
    <t>ITI1</t>
  </si>
  <si>
    <t>L2</t>
  </si>
  <si>
    <t>ITI2</t>
  </si>
  <si>
    <t>L3</t>
  </si>
  <si>
    <t>ITI3</t>
  </si>
  <si>
    <t>L4</t>
  </si>
  <si>
    <t>ITI4</t>
  </si>
  <si>
    <t>L5</t>
  </si>
  <si>
    <t>ITI5</t>
  </si>
  <si>
    <t>AveL</t>
  </si>
  <si>
    <t>AveITI</t>
  </si>
  <si>
    <t>Minus Baseline</t>
  </si>
  <si>
    <t>Ctrl eYFP</t>
  </si>
  <si>
    <t>NL1</t>
  </si>
  <si>
    <t>NL2</t>
  </si>
  <si>
    <t>NL3</t>
  </si>
  <si>
    <t>NL4</t>
  </si>
  <si>
    <t>NL5</t>
  </si>
  <si>
    <t>AveNL</t>
  </si>
  <si>
    <t>Self stim</t>
  </si>
  <si>
    <t xml:space="preserve">NONLASER </t>
  </si>
  <si>
    <t>Nonselfstim</t>
  </si>
  <si>
    <t>Nonself-stim</t>
  </si>
  <si>
    <t>CS ODOR Place Preference</t>
  </si>
  <si>
    <t>Self stimmers</t>
  </si>
  <si>
    <t>Nonself stimmers</t>
  </si>
  <si>
    <t>fear cond first</t>
  </si>
  <si>
    <t>fear cond after self stim</t>
  </si>
  <si>
    <t>self-stim</t>
  </si>
  <si>
    <t>FEAR Conditioning Test day Freezing time/%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</si>
</sst>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###0.00000"/>
    <numFmt numFmtId="166" formatCode="###0"/>
    <numFmt numFmtId="167" formatCode="###0.000"/>
    <numFmt numFmtId="168" formatCode="[s]"/>
  </numFmts>
  <fonts count="1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948A54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60497A"/>
        <bgColor rgb="FF000000"/>
      </patternFill>
    </fill>
    <fill>
      <patternFill patternType="solid">
        <fgColor rgb="FF31869B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366092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1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auto="1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rgb="FFFF33CC"/>
      </right>
      <top style="thin">
        <color auto="1"/>
      </top>
      <bottom style="thick">
        <color rgb="FFFF33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33CC"/>
      </bottom>
      <diagonal/>
    </border>
    <border>
      <left style="thick">
        <color rgb="FFFF33CC"/>
      </left>
      <right style="thin">
        <color auto="1"/>
      </right>
      <top style="thin">
        <color auto="1"/>
      </top>
      <bottom style="thick">
        <color rgb="FFFF33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33CC"/>
      </right>
      <top style="thin">
        <color auto="1"/>
      </top>
      <bottom style="thin">
        <color auto="1"/>
      </bottom>
      <diagonal/>
    </border>
    <border>
      <left style="thick">
        <color rgb="FFFF33CC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rgb="FFFF33CC"/>
      </right>
      <top style="medium">
        <color auto="1"/>
      </top>
      <bottom/>
      <diagonal/>
    </border>
    <border>
      <left style="thick">
        <color rgb="FFFF33CC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rgb="FFFF33CC"/>
      </right>
      <top style="thick">
        <color rgb="FFFF33CC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rgb="FFFF33CC"/>
      </top>
      <bottom style="medium">
        <color auto="1"/>
      </bottom>
      <diagonal/>
    </border>
    <border>
      <left style="thick">
        <color rgb="FFFF33CC"/>
      </left>
      <right style="thin">
        <color auto="1"/>
      </right>
      <top style="thick">
        <color rgb="FFFF33CC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theme="9" tint="-0.249977111117893"/>
      </right>
      <top style="thin">
        <color auto="1"/>
      </top>
      <bottom style="thick">
        <color theme="9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9" tint="-0.249977111117893"/>
      </bottom>
      <diagonal/>
    </border>
    <border>
      <left style="thick">
        <color theme="9" tint="-0.249977111117893"/>
      </left>
      <right style="thin">
        <color auto="1"/>
      </right>
      <top style="thin">
        <color auto="1"/>
      </top>
      <bottom style="thick">
        <color theme="9" tint="-0.249977111117893"/>
      </bottom>
      <diagonal/>
    </border>
    <border>
      <left style="thin">
        <color indexed="64"/>
      </left>
      <right style="thick">
        <color theme="9" tint="-0.249977111117893"/>
      </right>
      <top style="thin">
        <color indexed="64"/>
      </top>
      <bottom style="thin">
        <color indexed="64"/>
      </bottom>
      <diagonal/>
    </border>
    <border>
      <left style="thick">
        <color theme="9" tint="-0.24997711111789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theme="9" tint="-0.249977111117893"/>
      </right>
      <top style="medium">
        <color auto="1"/>
      </top>
      <bottom/>
      <diagonal/>
    </border>
    <border>
      <left style="thick">
        <color theme="9" tint="-0.249977111117893"/>
      </left>
      <right style="medium">
        <color auto="1"/>
      </right>
      <top style="medium">
        <color auto="1"/>
      </top>
      <bottom/>
      <diagonal/>
    </border>
    <border>
      <left/>
      <right style="thick">
        <color theme="9" tint="-0.249977111117893"/>
      </right>
      <top style="thick">
        <color theme="9" tint="-0.249977111117893"/>
      </top>
      <bottom style="medium">
        <color auto="1"/>
      </bottom>
      <diagonal/>
    </border>
    <border>
      <left/>
      <right/>
      <top style="thick">
        <color theme="9" tint="-0.249977111117893"/>
      </top>
      <bottom style="medium">
        <color auto="1"/>
      </bottom>
      <diagonal/>
    </border>
    <border>
      <left style="thick">
        <color theme="9" tint="-0.249977111117893"/>
      </left>
      <right/>
      <top style="thick">
        <color theme="9" tint="-0.249977111117893"/>
      </top>
      <bottom style="medium">
        <color auto="1"/>
      </bottom>
      <diagonal/>
    </border>
    <border>
      <left style="thin">
        <color auto="1"/>
      </left>
      <right style="medium">
        <color rgb="FFFF33CC"/>
      </right>
      <top style="thin">
        <color auto="1"/>
      </top>
      <bottom style="medium">
        <color rgb="FFFF33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33CC"/>
      </bottom>
      <diagonal/>
    </border>
    <border>
      <left style="medium">
        <color rgb="FFFF33CC"/>
      </left>
      <right style="thin">
        <color auto="1"/>
      </right>
      <top style="thin">
        <color auto="1"/>
      </top>
      <bottom style="medium">
        <color rgb="FFFF33CC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33CC"/>
      </right>
      <top style="thin">
        <color auto="1"/>
      </top>
      <bottom style="thin">
        <color auto="1"/>
      </bottom>
      <diagonal/>
    </border>
    <border>
      <left style="medium">
        <color rgb="FFFF33CC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FF33CC"/>
      </right>
      <top style="medium">
        <color auto="1"/>
      </top>
      <bottom/>
      <diagonal/>
    </border>
    <border>
      <left style="medium">
        <color rgb="FFFF33CC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FF0000"/>
      </right>
      <top style="medium">
        <color auto="1"/>
      </top>
      <bottom/>
      <diagonal/>
    </border>
    <border>
      <left style="medium">
        <color rgb="FFFF0000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theme="9" tint="-0.249977111117893"/>
      </top>
      <bottom style="medium">
        <color auto="1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7030A0"/>
      </bottom>
      <diagonal/>
    </border>
    <border>
      <left style="medium">
        <color rgb="FF7030A0"/>
      </left>
      <right style="thin">
        <color auto="1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/>
      <top style="thin">
        <color auto="1"/>
      </top>
      <bottom style="medium">
        <color theme="9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auto="1"/>
      </right>
      <top style="thin">
        <color auto="1"/>
      </top>
      <bottom style="medium">
        <color theme="9" tint="-0.249977111117893"/>
      </bottom>
      <diagonal/>
    </border>
    <border>
      <left style="medium">
        <color rgb="FF7030A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9" tint="-0.24997711111789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7030A0"/>
      </left>
      <right style="medium">
        <color auto="1"/>
      </right>
      <top style="medium">
        <color auto="1"/>
      </top>
      <bottom/>
      <diagonal/>
    </border>
    <border>
      <left style="medium">
        <color theme="9" tint="-0.249977111117893"/>
      </left>
      <right style="medium">
        <color auto="1"/>
      </right>
      <top style="medium">
        <color auto="1"/>
      </top>
      <bottom/>
      <diagonal/>
    </border>
    <border>
      <left/>
      <right style="medium">
        <color rgb="FFFF33CC"/>
      </right>
      <top style="medium">
        <color rgb="FF7030A0"/>
      </top>
      <bottom style="medium">
        <color auto="1"/>
      </bottom>
      <diagonal/>
    </border>
    <border>
      <left/>
      <right/>
      <top style="medium">
        <color rgb="FF7030A0"/>
      </top>
      <bottom style="medium">
        <color auto="1"/>
      </bottom>
      <diagonal/>
    </border>
    <border>
      <left style="thin">
        <color auto="1"/>
      </left>
      <right/>
      <top style="medium">
        <color rgb="FF7030A0"/>
      </top>
      <bottom style="medium">
        <color auto="1"/>
      </bottom>
      <diagonal/>
    </border>
    <border>
      <left style="medium">
        <color rgb="FF7030A0"/>
      </left>
      <right/>
      <top style="medium">
        <color rgb="FF7030A0"/>
      </top>
      <bottom style="medium">
        <color auto="1"/>
      </bottom>
      <diagonal/>
    </border>
    <border>
      <left style="thin">
        <color auto="1"/>
      </left>
      <right style="medium">
        <color theme="9" tint="-0.249977111117893"/>
      </right>
      <top style="thin">
        <color auto="1"/>
      </top>
      <bottom style="medium">
        <color theme="9" tint="-0.249977111117893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/>
      <top style="thin">
        <color auto="1"/>
      </top>
      <bottom style="medium">
        <color rgb="FF00B050"/>
      </bottom>
      <diagonal/>
    </border>
    <border>
      <left style="medium">
        <color rgb="FF00B050"/>
      </left>
      <right style="thin">
        <color auto="1"/>
      </right>
      <top style="thin">
        <color auto="1"/>
      </top>
      <bottom style="medium">
        <color rgb="FF00B050"/>
      </bottom>
      <diagonal/>
    </border>
    <border>
      <left style="thin">
        <color auto="1"/>
      </left>
      <right style="medium">
        <color theme="9" tint="-0.24997711111789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B050"/>
      </right>
      <top style="thin">
        <color auto="1"/>
      </top>
      <bottom/>
      <diagonal/>
    </border>
    <border>
      <left style="medium">
        <color rgb="FF00B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theme="9" tint="-0.249977111117893"/>
      </right>
      <top style="medium">
        <color auto="1"/>
      </top>
      <bottom/>
      <diagonal/>
    </border>
    <border>
      <left style="medium">
        <color auto="1"/>
      </left>
      <right style="medium">
        <color rgb="FF00B050"/>
      </right>
      <top style="medium">
        <color auto="1"/>
      </top>
      <bottom/>
      <diagonal/>
    </border>
    <border>
      <left style="medium">
        <color rgb="FF00B050"/>
      </left>
      <right style="medium">
        <color auto="1"/>
      </right>
      <top style="medium">
        <color auto="1"/>
      </top>
      <bottom/>
      <diagonal/>
    </border>
    <border>
      <left style="medium">
        <color theme="9" tint="-0.249977111117893"/>
      </left>
      <right/>
      <top style="medium">
        <color rgb="FF7030A0"/>
      </top>
      <bottom style="medium">
        <color auto="1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auto="1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B050"/>
      </top>
      <bottom style="thin">
        <color auto="1"/>
      </bottom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/>
      <right style="medium">
        <color rgb="FFFF33CC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B050"/>
      </right>
      <top style="thin">
        <color auto="1"/>
      </top>
      <bottom style="medium">
        <color rgb="FF00B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B050"/>
      </bottom>
      <diagonal/>
    </border>
    <border>
      <left style="thin">
        <color auto="1"/>
      </left>
      <right style="medium">
        <color rgb="FF00B05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33CC"/>
      </right>
      <top style="medium">
        <color rgb="FFFF33CC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33CC"/>
      </top>
      <bottom style="thin">
        <color auto="1"/>
      </bottom>
      <diagonal/>
    </border>
    <border>
      <left style="medium">
        <color rgb="FFFF33CC"/>
      </left>
      <right style="thin">
        <color auto="1"/>
      </right>
      <top style="medium">
        <color rgb="FFFF33CC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1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</cellStyleXfs>
  <cellXfs count="460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/>
    <xf numFmtId="0" fontId="0" fillId="3" borderId="5" xfId="0" applyFill="1" applyBorder="1"/>
    <xf numFmtId="0" fontId="0" fillId="3" borderId="1" xfId="0" applyFill="1" applyBorder="1"/>
    <xf numFmtId="0" fontId="0" fillId="4" borderId="2" xfId="0" applyFill="1" applyBorder="1"/>
    <xf numFmtId="0" fontId="0" fillId="4" borderId="1" xfId="0" applyFill="1" applyBorder="1"/>
    <xf numFmtId="0" fontId="0" fillId="3" borderId="11" xfId="0" applyFill="1" applyBorder="1"/>
    <xf numFmtId="0" fontId="0" fillId="5" borderId="1" xfId="0" applyFill="1" applyBorder="1"/>
    <xf numFmtId="0" fontId="0" fillId="0" borderId="0" xfId="0" applyBorder="1"/>
    <xf numFmtId="0" fontId="0" fillId="0" borderId="9" xfId="0" applyBorder="1"/>
    <xf numFmtId="0" fontId="0" fillId="0" borderId="7" xfId="0" applyBorder="1"/>
    <xf numFmtId="0" fontId="0" fillId="0" borderId="0" xfId="0" applyFill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13" xfId="0" applyFill="1" applyBorder="1"/>
    <xf numFmtId="0" fontId="0" fillId="3" borderId="14" xfId="0" applyFill="1" applyBorder="1"/>
    <xf numFmtId="0" fontId="0" fillId="0" borderId="13" xfId="0" applyBorder="1"/>
    <xf numFmtId="0" fontId="0" fillId="0" borderId="13" xfId="0" quotePrefix="1" applyFill="1" applyBorder="1"/>
    <xf numFmtId="0" fontId="0" fillId="0" borderId="15" xfId="0" applyBorder="1"/>
    <xf numFmtId="0" fontId="0" fillId="0" borderId="15" xfId="0" applyFill="1" applyBorder="1"/>
    <xf numFmtId="0" fontId="0" fillId="0" borderId="16" xfId="0" applyFill="1" applyBorder="1"/>
    <xf numFmtId="0" fontId="3" fillId="0" borderId="8" xfId="0" applyFont="1" applyBorder="1"/>
    <xf numFmtId="0" fontId="0" fillId="0" borderId="8" xfId="0" applyBorder="1"/>
    <xf numFmtId="0" fontId="0" fillId="0" borderId="5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/>
    <xf numFmtId="0" fontId="0" fillId="6" borderId="11" xfId="0" applyFill="1" applyBorder="1"/>
    <xf numFmtId="0" fontId="0" fillId="6" borderId="5" xfId="0" applyFill="1" applyBorder="1"/>
    <xf numFmtId="0" fontId="3" fillId="0" borderId="0" xfId="0" applyFont="1" applyAlignment="1">
      <alignment horizontal="center"/>
    </xf>
    <xf numFmtId="0" fontId="0" fillId="0" borderId="0" xfId="0"/>
    <xf numFmtId="0" fontId="0" fillId="3" borderId="0" xfId="0" applyFill="1"/>
    <xf numFmtId="0" fontId="0" fillId="19" borderId="0" xfId="0" applyFill="1"/>
    <xf numFmtId="0" fontId="0" fillId="0" borderId="1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23" xfId="0" applyBorder="1"/>
    <xf numFmtId="0" fontId="10" fillId="0" borderId="0" xfId="0" applyFont="1"/>
    <xf numFmtId="0" fontId="0" fillId="9" borderId="25" xfId="0" applyFill="1" applyBorder="1"/>
    <xf numFmtId="0" fontId="0" fillId="0" borderId="25" xfId="0" applyBorder="1"/>
    <xf numFmtId="0" fontId="0" fillId="0" borderId="25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7" borderId="21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Alignment="1">
      <alignment horizontal="center" vertical="center"/>
    </xf>
    <xf numFmtId="0" fontId="0" fillId="0" borderId="8" xfId="0" applyFill="1" applyBorder="1"/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0" borderId="8" xfId="0" applyFill="1" applyBorder="1"/>
    <xf numFmtId="0" fontId="0" fillId="17" borderId="9" xfId="0" applyFill="1" applyBorder="1"/>
    <xf numFmtId="0" fontId="0" fillId="20" borderId="10" xfId="0" applyFill="1" applyBorder="1"/>
    <xf numFmtId="0" fontId="3" fillId="20" borderId="11" xfId="0" applyFont="1" applyFill="1" applyBorder="1"/>
    <xf numFmtId="0" fontId="3" fillId="3" borderId="1" xfId="0" applyFont="1" applyFill="1" applyBorder="1"/>
    <xf numFmtId="0" fontId="0" fillId="0" borderId="12" xfId="0" applyBorder="1"/>
    <xf numFmtId="0" fontId="0" fillId="20" borderId="12" xfId="0" applyFill="1" applyBorder="1"/>
    <xf numFmtId="0" fontId="0" fillId="17" borderId="20" xfId="0" applyFill="1" applyBorder="1"/>
    <xf numFmtId="0" fontId="0" fillId="20" borderId="1" xfId="0" applyFill="1" applyBorder="1"/>
    <xf numFmtId="0" fontId="0" fillId="21" borderId="12" xfId="0" applyFill="1" applyBorder="1"/>
    <xf numFmtId="0" fontId="3" fillId="0" borderId="0" xfId="0" applyFont="1" applyFill="1" applyAlignment="1">
      <alignment horizontal="center"/>
    </xf>
    <xf numFmtId="0" fontId="0" fillId="7" borderId="5" xfId="0" applyFill="1" applyBorder="1" applyAlignment="1">
      <alignment horizontal="center" vertical="center" wrapText="1"/>
    </xf>
    <xf numFmtId="0" fontId="0" fillId="22" borderId="1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0" fillId="22" borderId="14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3" fillId="17" borderId="25" xfId="0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23" borderId="26" xfId="0" applyFont="1" applyFill="1" applyBorder="1"/>
    <xf numFmtId="0" fontId="13" fillId="24" borderId="26" xfId="0" applyFont="1" applyFill="1" applyBorder="1"/>
    <xf numFmtId="0" fontId="0" fillId="12" borderId="25" xfId="0" applyFill="1" applyBorder="1"/>
    <xf numFmtId="0" fontId="0" fillId="10" borderId="25" xfId="0" applyFill="1" applyBorder="1"/>
    <xf numFmtId="0" fontId="13" fillId="25" borderId="26" xfId="0" applyFont="1" applyFill="1" applyBorder="1"/>
    <xf numFmtId="0" fontId="13" fillId="26" borderId="26" xfId="0" applyFont="1" applyFill="1" applyBorder="1"/>
    <xf numFmtId="0" fontId="0" fillId="11" borderId="25" xfId="0" applyFill="1" applyBorder="1"/>
    <xf numFmtId="0" fontId="0" fillId="13" borderId="25" xfId="0" applyFill="1" applyBorder="1"/>
    <xf numFmtId="0" fontId="13" fillId="24" borderId="27" xfId="0" applyFont="1" applyFill="1" applyBorder="1"/>
    <xf numFmtId="0" fontId="13" fillId="27" borderId="24" xfId="0" applyFont="1" applyFill="1" applyBorder="1"/>
    <xf numFmtId="0" fontId="13" fillId="0" borderId="0" xfId="0" applyFont="1"/>
    <xf numFmtId="0" fontId="13" fillId="28" borderId="26" xfId="0" applyFont="1" applyFill="1" applyBorder="1"/>
    <xf numFmtId="0" fontId="13" fillId="27" borderId="26" xfId="0" applyFont="1" applyFill="1" applyBorder="1"/>
    <xf numFmtId="0" fontId="13" fillId="28" borderId="6" xfId="0" applyFont="1" applyFill="1" applyBorder="1"/>
    <xf numFmtId="0" fontId="13" fillId="29" borderId="28" xfId="0" applyFont="1" applyFill="1" applyBorder="1" applyAlignment="1">
      <alignment horizontal="center" vertical="center"/>
    </xf>
    <xf numFmtId="0" fontId="13" fillId="30" borderId="28" xfId="0" applyFont="1" applyFill="1" applyBorder="1" applyAlignment="1">
      <alignment horizontal="center" vertical="center"/>
    </xf>
    <xf numFmtId="0" fontId="13" fillId="28" borderId="0" xfId="0" applyFont="1" applyFill="1"/>
    <xf numFmtId="0" fontId="13" fillId="29" borderId="14" xfId="0" applyFont="1" applyFill="1" applyBorder="1" applyAlignment="1">
      <alignment horizontal="center" vertical="center"/>
    </xf>
    <xf numFmtId="0" fontId="13" fillId="30" borderId="14" xfId="0" applyFont="1" applyFill="1" applyBorder="1" applyAlignment="1">
      <alignment horizontal="center" vertical="center"/>
    </xf>
    <xf numFmtId="0" fontId="13" fillId="23" borderId="24" xfId="0" applyFont="1" applyFill="1" applyBorder="1"/>
    <xf numFmtId="0" fontId="13" fillId="23" borderId="0" xfId="0" applyFont="1" applyFill="1"/>
    <xf numFmtId="0" fontId="13" fillId="24" borderId="24" xfId="0" applyFont="1" applyFill="1" applyBorder="1"/>
    <xf numFmtId="0" fontId="13" fillId="24" borderId="0" xfId="0" applyFont="1" applyFill="1"/>
    <xf numFmtId="0" fontId="13" fillId="29" borderId="29" xfId="0" applyFont="1" applyFill="1" applyBorder="1" applyAlignment="1">
      <alignment horizontal="center" vertical="center"/>
    </xf>
    <xf numFmtId="0" fontId="13" fillId="30" borderId="29" xfId="0" applyFont="1" applyFill="1" applyBorder="1" applyAlignment="1">
      <alignment horizontal="center" vertical="center"/>
    </xf>
    <xf numFmtId="0" fontId="13" fillId="28" borderId="5" xfId="0" applyFont="1" applyFill="1" applyBorder="1"/>
    <xf numFmtId="0" fontId="13" fillId="31" borderId="28" xfId="0" applyFont="1" applyFill="1" applyBorder="1" applyAlignment="1">
      <alignment horizontal="center" vertical="center" wrapText="1"/>
    </xf>
    <xf numFmtId="0" fontId="13" fillId="28" borderId="8" xfId="0" applyFont="1" applyFill="1" applyBorder="1"/>
    <xf numFmtId="0" fontId="13" fillId="31" borderId="14" xfId="0" applyFont="1" applyFill="1" applyBorder="1" applyAlignment="1">
      <alignment horizontal="center" vertical="center" wrapText="1"/>
    </xf>
    <xf numFmtId="0" fontId="13" fillId="32" borderId="26" xfId="0" applyFont="1" applyFill="1" applyBorder="1"/>
    <xf numFmtId="0" fontId="13" fillId="23" borderId="8" xfId="0" applyFont="1" applyFill="1" applyBorder="1"/>
    <xf numFmtId="0" fontId="13" fillId="33" borderId="26" xfId="0" applyFont="1" applyFill="1" applyBorder="1"/>
    <xf numFmtId="0" fontId="13" fillId="24" borderId="8" xfId="0" applyFont="1" applyFill="1" applyBorder="1"/>
    <xf numFmtId="0" fontId="13" fillId="31" borderId="29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26" borderId="24" xfId="0" applyFont="1" applyFill="1" applyBorder="1"/>
    <xf numFmtId="0" fontId="13" fillId="26" borderId="0" xfId="0" applyFont="1" applyFill="1"/>
    <xf numFmtId="0" fontId="13" fillId="25" borderId="24" xfId="0" applyFont="1" applyFill="1" applyBorder="1"/>
    <xf numFmtId="0" fontId="13" fillId="25" borderId="0" xfId="0" applyFont="1" applyFill="1"/>
    <xf numFmtId="0" fontId="13" fillId="34" borderId="29" xfId="0" applyFont="1" applyFill="1" applyBorder="1" applyAlignment="1">
      <alignment horizontal="center" vertical="center" wrapText="1"/>
    </xf>
    <xf numFmtId="0" fontId="13" fillId="26" borderId="8" xfId="0" applyFont="1" applyFill="1" applyBorder="1"/>
    <xf numFmtId="0" fontId="13" fillId="25" borderId="8" xfId="0" applyFont="1" applyFill="1" applyBorder="1"/>
    <xf numFmtId="0" fontId="13" fillId="33" borderId="27" xfId="0" applyFont="1" applyFill="1" applyBorder="1"/>
    <xf numFmtId="0" fontId="13" fillId="24" borderId="25" xfId="0" applyFont="1" applyFill="1" applyBorder="1"/>
    <xf numFmtId="0" fontId="13" fillId="24" borderId="3" xfId="0" applyFont="1" applyFill="1" applyBorder="1"/>
    <xf numFmtId="0" fontId="13" fillId="31" borderId="10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center"/>
    </xf>
    <xf numFmtId="0" fontId="13" fillId="36" borderId="9" xfId="0" applyFont="1" applyFill="1" applyBorder="1" applyAlignment="1">
      <alignment horizontal="center"/>
    </xf>
    <xf numFmtId="0" fontId="13" fillId="35" borderId="9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9" borderId="19" xfId="0" applyFont="1" applyFill="1" applyBorder="1" applyAlignment="1">
      <alignment horizontal="center"/>
    </xf>
    <xf numFmtId="0" fontId="13" fillId="29" borderId="12" xfId="0" applyFont="1" applyFill="1" applyBorder="1" applyAlignment="1">
      <alignment horizontal="center"/>
    </xf>
    <xf numFmtId="0" fontId="13" fillId="29" borderId="2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37" borderId="25" xfId="0" applyFill="1" applyBorder="1"/>
    <xf numFmtId="0" fontId="0" fillId="37" borderId="27" xfId="0" applyFill="1" applyBorder="1"/>
    <xf numFmtId="0" fontId="0" fillId="37" borderId="32" xfId="0" applyFill="1" applyBorder="1"/>
    <xf numFmtId="0" fontId="0" fillId="37" borderId="23" xfId="0" applyFill="1" applyBorder="1"/>
    <xf numFmtId="0" fontId="0" fillId="37" borderId="33" xfId="0" applyFill="1" applyBorder="1"/>
    <xf numFmtId="0" fontId="0" fillId="37" borderId="34" xfId="0" applyFill="1" applyBorder="1"/>
    <xf numFmtId="0" fontId="0" fillId="37" borderId="35" xfId="0" applyFill="1" applyBorder="1"/>
    <xf numFmtId="0" fontId="0" fillId="37" borderId="36" xfId="0" applyFill="1" applyBorder="1"/>
    <xf numFmtId="0" fontId="0" fillId="37" borderId="37" xfId="0" applyFill="1" applyBorder="1"/>
    <xf numFmtId="0" fontId="0" fillId="37" borderId="38" xfId="0" applyFill="1" applyBorder="1"/>
    <xf numFmtId="0" fontId="0" fillId="37" borderId="39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4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2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3" fillId="37" borderId="43" xfId="0" applyFont="1" applyFill="1" applyBorder="1" applyAlignment="1">
      <alignment horizontal="center"/>
    </xf>
    <xf numFmtId="0" fontId="3" fillId="37" borderId="6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0" fontId="3" fillId="37" borderId="47" xfId="0" applyFont="1" applyFill="1" applyBorder="1" applyAlignment="1">
      <alignment horizontal="center"/>
    </xf>
    <xf numFmtId="0" fontId="3" fillId="37" borderId="48" xfId="0" applyFont="1" applyFill="1" applyBorder="1" applyAlignment="1">
      <alignment horizontal="center"/>
    </xf>
    <xf numFmtId="0" fontId="3" fillId="37" borderId="49" xfId="0" applyFont="1" applyFill="1" applyBorder="1" applyAlignment="1">
      <alignment horizontal="center"/>
    </xf>
    <xf numFmtId="0" fontId="3" fillId="37" borderId="36" xfId="0" applyFont="1" applyFill="1" applyBorder="1" applyAlignment="1">
      <alignment horizontal="center"/>
    </xf>
    <xf numFmtId="0" fontId="3" fillId="37" borderId="50" xfId="0" applyFont="1" applyFill="1" applyBorder="1" applyAlignment="1">
      <alignment horizontal="center"/>
    </xf>
    <xf numFmtId="0" fontId="3" fillId="37" borderId="51" xfId="0" applyFont="1" applyFill="1" applyBorder="1" applyAlignment="1">
      <alignment horizontal="center"/>
    </xf>
    <xf numFmtId="0" fontId="0" fillId="0" borderId="27" xfId="0" applyBorder="1"/>
    <xf numFmtId="0" fontId="0" fillId="0" borderId="36" xfId="0" applyBorder="1"/>
    <xf numFmtId="0" fontId="0" fillId="8" borderId="39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17" borderId="27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3" fillId="17" borderId="6" xfId="0" applyFont="1" applyFill="1" applyBorder="1" applyAlignment="1">
      <alignment horizontal="center"/>
    </xf>
    <xf numFmtId="0" fontId="3" fillId="17" borderId="44" xfId="0" applyFont="1" applyFill="1" applyBorder="1" applyAlignment="1">
      <alignment horizontal="center"/>
    </xf>
    <xf numFmtId="0" fontId="3" fillId="17" borderId="45" xfId="0" applyFont="1" applyFill="1" applyBorder="1" applyAlignment="1">
      <alignment horizontal="center"/>
    </xf>
    <xf numFmtId="0" fontId="3" fillId="17" borderId="46" xfId="0" applyFont="1" applyFill="1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8" borderId="57" xfId="0" applyFill="1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3" fillId="17" borderId="59" xfId="0" applyFont="1" applyFill="1" applyBorder="1" applyAlignment="1">
      <alignment horizontal="center"/>
    </xf>
    <xf numFmtId="0" fontId="3" fillId="17" borderId="60" xfId="0" applyFont="1" applyFill="1" applyBorder="1" applyAlignment="1">
      <alignment horizontal="center"/>
    </xf>
    <xf numFmtId="0" fontId="3" fillId="17" borderId="61" xfId="0" applyFont="1" applyFill="1" applyBorder="1" applyAlignment="1">
      <alignment horizontal="center"/>
    </xf>
    <xf numFmtId="0" fontId="3" fillId="17" borderId="24" xfId="0" applyFont="1" applyFill="1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8" borderId="72" xfId="0" applyFill="1" applyBorder="1" applyAlignment="1">
      <alignment horizontal="center"/>
    </xf>
    <xf numFmtId="0" fontId="0" fillId="9" borderId="73" xfId="0" applyFill="1" applyBorder="1" applyAlignment="1">
      <alignment horizontal="center"/>
    </xf>
    <xf numFmtId="0" fontId="0" fillId="8" borderId="74" xfId="0" applyFill="1" applyBorder="1" applyAlignment="1">
      <alignment horizontal="center"/>
    </xf>
    <xf numFmtId="0" fontId="0" fillId="9" borderId="75" xfId="0" applyFill="1" applyBorder="1" applyAlignment="1">
      <alignment horizontal="center"/>
    </xf>
    <xf numFmtId="0" fontId="3" fillId="17" borderId="68" xfId="0" applyFont="1" applyFill="1" applyBorder="1" applyAlignment="1">
      <alignment horizontal="center"/>
    </xf>
    <xf numFmtId="0" fontId="3" fillId="17" borderId="25" xfId="0" applyFont="1" applyFill="1" applyBorder="1" applyAlignment="1">
      <alignment horizontal="center"/>
    </xf>
    <xf numFmtId="0" fontId="3" fillId="17" borderId="69" xfId="0" applyFont="1" applyFill="1" applyBorder="1" applyAlignment="1">
      <alignment horizontal="center"/>
    </xf>
    <xf numFmtId="0" fontId="3" fillId="17" borderId="76" xfId="0" applyFont="1" applyFill="1" applyBorder="1" applyAlignment="1">
      <alignment horizontal="center"/>
    </xf>
    <xf numFmtId="0" fontId="3" fillId="17" borderId="77" xfId="0" applyFont="1" applyFill="1" applyBorder="1" applyAlignment="1">
      <alignment horizontal="center"/>
    </xf>
    <xf numFmtId="0" fontId="3" fillId="17" borderId="76" xfId="0" applyFont="1" applyFill="1" applyBorder="1" applyAlignment="1">
      <alignment horizontal="center"/>
    </xf>
    <xf numFmtId="0" fontId="3" fillId="17" borderId="77" xfId="0" applyFont="1" applyFill="1" applyBorder="1" applyAlignment="1">
      <alignment horizontal="center"/>
    </xf>
    <xf numFmtId="0" fontId="3" fillId="17" borderId="70" xfId="0" applyFont="1" applyFill="1" applyBorder="1" applyAlignment="1">
      <alignment horizontal="center"/>
    </xf>
    <xf numFmtId="0" fontId="3" fillId="17" borderId="71" xfId="0" applyFont="1" applyFill="1" applyBorder="1" applyAlignment="1">
      <alignment horizontal="center"/>
    </xf>
    <xf numFmtId="0" fontId="3" fillId="17" borderId="36" xfId="0" applyFont="1" applyFill="1" applyBorder="1" applyAlignment="1">
      <alignment horizontal="center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9" borderId="86" xfId="0" applyFill="1" applyBorder="1" applyAlignment="1">
      <alignment horizontal="center"/>
    </xf>
    <xf numFmtId="0" fontId="0" fillId="9" borderId="87" xfId="0" applyFill="1" applyBorder="1" applyAlignment="1">
      <alignment horizontal="center"/>
    </xf>
    <xf numFmtId="0" fontId="3" fillId="17" borderId="88" xfId="0" applyFont="1" applyFill="1" applyBorder="1" applyAlignment="1">
      <alignment horizontal="center"/>
    </xf>
    <xf numFmtId="0" fontId="3" fillId="17" borderId="89" xfId="0" applyFont="1" applyFill="1" applyBorder="1" applyAlignment="1">
      <alignment horizontal="center"/>
    </xf>
    <xf numFmtId="0" fontId="3" fillId="17" borderId="90" xfId="0" applyFont="1" applyFill="1" applyBorder="1" applyAlignment="1">
      <alignment horizontal="center"/>
    </xf>
    <xf numFmtId="0" fontId="3" fillId="17" borderId="91" xfId="0" applyFont="1" applyFill="1" applyBorder="1" applyAlignment="1">
      <alignment horizontal="center"/>
    </xf>
    <xf numFmtId="0" fontId="0" fillId="0" borderId="32" xfId="0" applyBorder="1"/>
    <xf numFmtId="0" fontId="0" fillId="0" borderId="92" xfId="0" applyBorder="1"/>
    <xf numFmtId="0" fontId="2" fillId="0" borderId="93" xfId="0" applyFont="1" applyBorder="1"/>
    <xf numFmtId="0" fontId="2" fillId="0" borderId="94" xfId="0" applyFont="1" applyBorder="1"/>
    <xf numFmtId="0" fontId="2" fillId="0" borderId="95" xfId="0" applyFont="1" applyBorder="1"/>
    <xf numFmtId="0" fontId="0" fillId="7" borderId="5" xfId="0" applyFill="1" applyBorder="1" applyAlignment="1">
      <alignment horizontal="center" vertical="center"/>
    </xf>
    <xf numFmtId="0" fontId="0" fillId="0" borderId="96" xfId="0" applyBorder="1"/>
    <xf numFmtId="0" fontId="2" fillId="0" borderId="97" xfId="0" applyFont="1" applyBorder="1"/>
    <xf numFmtId="0" fontId="2" fillId="0" borderId="25" xfId="0" applyFont="1" applyBorder="1"/>
    <xf numFmtId="0" fontId="2" fillId="0" borderId="98" xfId="0" applyFont="1" applyBorder="1"/>
    <xf numFmtId="0" fontId="0" fillId="7" borderId="8" xfId="0" applyFill="1" applyBorder="1" applyAlignment="1">
      <alignment horizontal="center" vertical="center"/>
    </xf>
    <xf numFmtId="0" fontId="0" fillId="8" borderId="99" xfId="0" applyFill="1" applyBorder="1" applyAlignment="1">
      <alignment horizontal="center"/>
    </xf>
    <xf numFmtId="0" fontId="2" fillId="8" borderId="10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01" xfId="0" applyFont="1" applyFill="1" applyBorder="1" applyAlignment="1">
      <alignment horizontal="center"/>
    </xf>
    <xf numFmtId="0" fontId="3" fillId="17" borderId="102" xfId="0" applyFont="1" applyFill="1" applyBorder="1" applyAlignment="1">
      <alignment horizontal="center"/>
    </xf>
    <xf numFmtId="0" fontId="3" fillId="17" borderId="103" xfId="0" applyFont="1" applyFill="1" applyBorder="1" applyAlignment="1">
      <alignment horizontal="center"/>
    </xf>
    <xf numFmtId="0" fontId="15" fillId="17" borderId="104" xfId="0" applyFont="1" applyFill="1" applyBorder="1" applyAlignment="1">
      <alignment horizontal="center"/>
    </xf>
    <xf numFmtId="0" fontId="15" fillId="17" borderId="105" xfId="0" applyFont="1" applyFill="1" applyBorder="1" applyAlignment="1">
      <alignment horizontal="center"/>
    </xf>
    <xf numFmtId="0" fontId="15" fillId="17" borderId="106" xfId="0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3" fillId="17" borderId="107" xfId="0" applyFont="1" applyFill="1" applyBorder="1" applyAlignment="1">
      <alignment horizontal="center"/>
    </xf>
    <xf numFmtId="0" fontId="3" fillId="17" borderId="108" xfId="0" applyFont="1" applyFill="1" applyBorder="1" applyAlignment="1">
      <alignment horizontal="center"/>
    </xf>
    <xf numFmtId="0" fontId="3" fillId="17" borderId="109" xfId="0" applyFont="1" applyFill="1" applyBorder="1" applyAlignment="1">
      <alignment horizontal="center"/>
    </xf>
    <xf numFmtId="0" fontId="0" fillId="37" borderId="68" xfId="0" applyFill="1" applyBorder="1"/>
    <xf numFmtId="0" fontId="0" fillId="37" borderId="69" xfId="0" applyFill="1" applyBorder="1"/>
    <xf numFmtId="0" fontId="0" fillId="37" borderId="92" xfId="0" applyFill="1" applyBorder="1"/>
    <xf numFmtId="0" fontId="0" fillId="37" borderId="82" xfId="0" applyFill="1" applyBorder="1"/>
    <xf numFmtId="0" fontId="0" fillId="37" borderId="83" xfId="0" applyFill="1" applyBorder="1"/>
    <xf numFmtId="0" fontId="2" fillId="37" borderId="93" xfId="0" applyFont="1" applyFill="1" applyBorder="1"/>
    <xf numFmtId="0" fontId="2" fillId="37" borderId="94" xfId="0" applyFont="1" applyFill="1" applyBorder="1"/>
    <xf numFmtId="0" fontId="2" fillId="37" borderId="95" xfId="0" applyFont="1" applyFill="1" applyBorder="1"/>
    <xf numFmtId="0" fontId="0" fillId="37" borderId="71" xfId="0" applyFill="1" applyBorder="1"/>
    <xf numFmtId="0" fontId="0" fillId="37" borderId="5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96" xfId="0" applyFill="1" applyBorder="1"/>
    <xf numFmtId="0" fontId="0" fillId="37" borderId="85" xfId="0" applyFill="1" applyBorder="1"/>
    <xf numFmtId="0" fontId="2" fillId="37" borderId="97" xfId="0" applyFont="1" applyFill="1" applyBorder="1"/>
    <xf numFmtId="0" fontId="2" fillId="37" borderId="25" xfId="0" applyFont="1" applyFill="1" applyBorder="1"/>
    <xf numFmtId="0" fontId="2" fillId="37" borderId="98" xfId="0" applyFont="1" applyFill="1" applyBorder="1"/>
    <xf numFmtId="0" fontId="0" fillId="37" borderId="8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72" xfId="0" applyFill="1" applyBorder="1" applyAlignment="1">
      <alignment horizontal="center"/>
    </xf>
    <xf numFmtId="0" fontId="0" fillId="37" borderId="73" xfId="0" applyFill="1" applyBorder="1" applyAlignment="1">
      <alignment horizontal="center"/>
    </xf>
    <xf numFmtId="0" fontId="0" fillId="37" borderId="99" xfId="0" applyFill="1" applyBorder="1" applyAlignment="1">
      <alignment horizontal="center"/>
    </xf>
    <xf numFmtId="0" fontId="0" fillId="37" borderId="87" xfId="0" applyFill="1" applyBorder="1" applyAlignment="1">
      <alignment horizontal="center"/>
    </xf>
    <xf numFmtId="0" fontId="2" fillId="37" borderId="10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01" xfId="0" applyFont="1" applyFill="1" applyBorder="1" applyAlignment="1">
      <alignment horizontal="center"/>
    </xf>
    <xf numFmtId="0" fontId="0" fillId="37" borderId="75" xfId="0" applyFill="1" applyBorder="1" applyAlignment="1">
      <alignment horizontal="center"/>
    </xf>
    <xf numFmtId="0" fontId="3" fillId="37" borderId="68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69" xfId="0" applyFont="1" applyFill="1" applyBorder="1" applyAlignment="1">
      <alignment horizontal="center"/>
    </xf>
    <xf numFmtId="0" fontId="3" fillId="37" borderId="88" xfId="0" applyFont="1" applyFill="1" applyBorder="1" applyAlignment="1">
      <alignment horizontal="center"/>
    </xf>
    <xf numFmtId="0" fontId="3" fillId="37" borderId="89" xfId="0" applyFont="1" applyFill="1" applyBorder="1" applyAlignment="1">
      <alignment horizontal="center"/>
    </xf>
    <xf numFmtId="0" fontId="3" fillId="37" borderId="102" xfId="0" applyFont="1" applyFill="1" applyBorder="1" applyAlignment="1">
      <alignment horizontal="center"/>
    </xf>
    <xf numFmtId="0" fontId="3" fillId="37" borderId="103" xfId="0" applyFont="1" applyFill="1" applyBorder="1" applyAlignment="1">
      <alignment horizontal="center"/>
    </xf>
    <xf numFmtId="0" fontId="3" fillId="37" borderId="76" xfId="0" applyFont="1" applyFill="1" applyBorder="1" applyAlignment="1">
      <alignment horizontal="center"/>
    </xf>
    <xf numFmtId="0" fontId="3" fillId="37" borderId="77" xfId="0" applyFont="1" applyFill="1" applyBorder="1" applyAlignment="1">
      <alignment horizontal="center"/>
    </xf>
    <xf numFmtId="0" fontId="15" fillId="37" borderId="104" xfId="0" applyFont="1" applyFill="1" applyBorder="1" applyAlignment="1">
      <alignment horizontal="center"/>
    </xf>
    <xf numFmtId="0" fontId="15" fillId="37" borderId="105" xfId="0" applyFont="1" applyFill="1" applyBorder="1" applyAlignment="1">
      <alignment horizontal="center"/>
    </xf>
    <xf numFmtId="0" fontId="15" fillId="37" borderId="106" xfId="0" applyFont="1" applyFill="1" applyBorder="1" applyAlignment="1">
      <alignment horizontal="center"/>
    </xf>
    <xf numFmtId="0" fontId="3" fillId="37" borderId="71" xfId="0" applyFont="1" applyFill="1" applyBorder="1" applyAlignment="1">
      <alignment horizontal="center"/>
    </xf>
    <xf numFmtId="0" fontId="0" fillId="37" borderId="2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78" xfId="0" applyFill="1" applyBorder="1"/>
    <xf numFmtId="0" fontId="0" fillId="37" borderId="79" xfId="0" applyFill="1" applyBorder="1"/>
    <xf numFmtId="0" fontId="0" fillId="37" borderId="80" xfId="0" applyFill="1" applyBorder="1"/>
    <xf numFmtId="0" fontId="0" fillId="37" borderId="70" xfId="0" applyFill="1" applyBorder="1"/>
    <xf numFmtId="0" fontId="0" fillId="37" borderId="11" xfId="0" applyFill="1" applyBorder="1" applyAlignment="1">
      <alignment horizontal="center" vertical="center" wrapText="1"/>
    </xf>
    <xf numFmtId="0" fontId="0" fillId="37" borderId="84" xfId="0" applyFill="1" applyBorder="1"/>
    <xf numFmtId="0" fontId="0" fillId="37" borderId="14" xfId="0" applyFill="1" applyBorder="1" applyAlignment="1">
      <alignment horizontal="center" vertical="center" wrapText="1"/>
    </xf>
    <xf numFmtId="0" fontId="0" fillId="37" borderId="86" xfId="0" applyFill="1" applyBorder="1" applyAlignment="1">
      <alignment horizontal="center"/>
    </xf>
    <xf numFmtId="0" fontId="0" fillId="37" borderId="74" xfId="0" applyFill="1" applyBorder="1" applyAlignment="1">
      <alignment horizontal="center"/>
    </xf>
    <xf numFmtId="0" fontId="3" fillId="37" borderId="91" xfId="0" applyFont="1" applyFill="1" applyBorder="1" applyAlignment="1">
      <alignment horizontal="center"/>
    </xf>
    <xf numFmtId="0" fontId="3" fillId="37" borderId="107" xfId="0" applyFont="1" applyFill="1" applyBorder="1" applyAlignment="1">
      <alignment horizontal="center"/>
    </xf>
    <xf numFmtId="0" fontId="3" fillId="37" borderId="108" xfId="0" applyFont="1" applyFill="1" applyBorder="1" applyAlignment="1">
      <alignment horizontal="center"/>
    </xf>
    <xf numFmtId="0" fontId="3" fillId="37" borderId="109" xfId="0" applyFont="1" applyFill="1" applyBorder="1" applyAlignment="1">
      <alignment horizontal="center"/>
    </xf>
    <xf numFmtId="0" fontId="0" fillId="37" borderId="10" xfId="0" applyFill="1" applyBorder="1" applyAlignment="1">
      <alignment horizontal="center" vertical="center" wrapText="1"/>
    </xf>
    <xf numFmtId="0" fontId="3" fillId="17" borderId="50" xfId="0" applyFont="1" applyFill="1" applyBorder="1" applyAlignment="1">
      <alignment horizontal="center"/>
    </xf>
    <xf numFmtId="0" fontId="3" fillId="17" borderId="68" xfId="0" applyFont="1" applyFill="1" applyBorder="1" applyAlignment="1">
      <alignment horizontal="center"/>
    </xf>
    <xf numFmtId="0" fontId="3" fillId="17" borderId="69" xfId="0" applyFont="1" applyFill="1" applyBorder="1" applyAlignment="1">
      <alignment horizontal="center"/>
    </xf>
    <xf numFmtId="0" fontId="3" fillId="17" borderId="110" xfId="0" applyFont="1" applyFill="1" applyBorder="1" applyAlignment="1">
      <alignment horizontal="center"/>
    </xf>
    <xf numFmtId="0" fontId="3" fillId="17" borderId="45" xfId="0" applyFont="1" applyFill="1" applyBorder="1" applyAlignment="1">
      <alignment horizontal="center"/>
    </xf>
    <xf numFmtId="0" fontId="3" fillId="17" borderId="46" xfId="0" applyFont="1" applyFill="1" applyBorder="1" applyAlignment="1">
      <alignment horizontal="center"/>
    </xf>
    <xf numFmtId="0" fontId="0" fillId="0" borderId="111" xfId="0" applyBorder="1"/>
    <xf numFmtId="0" fontId="0" fillId="0" borderId="112" xfId="0" applyBorder="1"/>
    <xf numFmtId="0" fontId="0" fillId="0" borderId="95" xfId="0" applyBorder="1"/>
    <xf numFmtId="0" fontId="0" fillId="0" borderId="113" xfId="0" applyBorder="1"/>
    <xf numFmtId="0" fontId="0" fillId="0" borderId="98" xfId="0" applyBorder="1"/>
    <xf numFmtId="0" fontId="0" fillId="8" borderId="100" xfId="0" applyFill="1" applyBorder="1" applyAlignment="1">
      <alignment horizontal="center"/>
    </xf>
    <xf numFmtId="0" fontId="0" fillId="9" borderId="101" xfId="0" applyFill="1" applyBorder="1" applyAlignment="1">
      <alignment horizontal="center"/>
    </xf>
    <xf numFmtId="0" fontId="3" fillId="17" borderId="114" xfId="0" applyFont="1" applyFill="1" applyBorder="1" applyAlignment="1">
      <alignment horizontal="center"/>
    </xf>
    <xf numFmtId="0" fontId="3" fillId="17" borderId="115" xfId="0" applyFont="1" applyFill="1" applyBorder="1" applyAlignment="1">
      <alignment horizontal="center"/>
    </xf>
    <xf numFmtId="0" fontId="3" fillId="17" borderId="116" xfId="0" applyFont="1" applyFill="1" applyBorder="1" applyAlignment="1">
      <alignment horizontal="center"/>
    </xf>
    <xf numFmtId="0" fontId="3" fillId="17" borderId="104" xfId="0" applyFont="1" applyFill="1" applyBorder="1" applyAlignment="1">
      <alignment horizontal="center"/>
    </xf>
    <xf numFmtId="0" fontId="3" fillId="17" borderId="105" xfId="0" applyFont="1" applyFill="1" applyBorder="1" applyAlignment="1">
      <alignment horizontal="center"/>
    </xf>
    <xf numFmtId="0" fontId="3" fillId="17" borderId="106" xfId="0" applyFont="1" applyFill="1" applyBorder="1" applyAlignment="1">
      <alignment horizontal="center"/>
    </xf>
    <xf numFmtId="0" fontId="3" fillId="17" borderId="5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5" fillId="0" borderId="0" xfId="0" applyFont="1"/>
    <xf numFmtId="0" fontId="0" fillId="15" borderId="25" xfId="0" applyFill="1" applyBorder="1"/>
    <xf numFmtId="0" fontId="0" fillId="0" borderId="0" xfId="0" applyAlignment="1">
      <alignment horizontal="center" vertical="center" wrapText="1"/>
    </xf>
    <xf numFmtId="0" fontId="0" fillId="38" borderId="25" xfId="0" applyFill="1" applyBorder="1" applyAlignment="1">
      <alignment horizontal="center"/>
    </xf>
    <xf numFmtId="0" fontId="3" fillId="16" borderId="25" xfId="0" applyFont="1" applyFill="1" applyBorder="1"/>
    <xf numFmtId="0" fontId="0" fillId="38" borderId="25" xfId="0" applyFill="1" applyBorder="1"/>
    <xf numFmtId="0" fontId="10" fillId="0" borderId="0" xfId="0" applyFont="1" applyAlignment="1">
      <alignment horizontal="center" vertical="center"/>
    </xf>
    <xf numFmtId="0" fontId="0" fillId="16" borderId="25" xfId="0" applyFill="1" applyBorder="1"/>
    <xf numFmtId="0" fontId="0" fillId="16" borderId="25" xfId="0" applyFill="1" applyBorder="1" applyAlignment="1">
      <alignment horizontal="center"/>
    </xf>
    <xf numFmtId="0" fontId="3" fillId="38" borderId="25" xfId="0" applyFont="1" applyFill="1" applyBorder="1"/>
    <xf numFmtId="0" fontId="0" fillId="0" borderId="17" xfId="0" applyBorder="1"/>
    <xf numFmtId="0" fontId="0" fillId="0" borderId="117" xfId="0" applyBorder="1"/>
    <xf numFmtId="0" fontId="0" fillId="0" borderId="18" xfId="0" applyBorder="1"/>
    <xf numFmtId="0" fontId="3" fillId="0" borderId="0" xfId="0" applyFont="1" applyAlignment="1">
      <alignment horizontal="center" vertical="center"/>
    </xf>
    <xf numFmtId="0" fontId="0" fillId="12" borderId="118" xfId="0" applyFill="1" applyBorder="1"/>
    <xf numFmtId="0" fontId="0" fillId="12" borderId="119" xfId="0" applyFill="1" applyBorder="1"/>
    <xf numFmtId="0" fontId="0" fillId="14" borderId="119" xfId="0" applyFill="1" applyBorder="1"/>
    <xf numFmtId="0" fontId="3" fillId="38" borderId="120" xfId="0" applyFont="1" applyFill="1" applyBorder="1" applyAlignment="1">
      <alignment horizontal="center" vertical="center"/>
    </xf>
    <xf numFmtId="0" fontId="0" fillId="12" borderId="121" xfId="0" applyFill="1" applyBorder="1"/>
    <xf numFmtId="0" fontId="0" fillId="14" borderId="25" xfId="0" applyFill="1" applyBorder="1"/>
    <xf numFmtId="0" fontId="3" fillId="38" borderId="122" xfId="0" applyFont="1" applyFill="1" applyBorder="1" applyAlignment="1">
      <alignment horizontal="center" vertical="center"/>
    </xf>
    <xf numFmtId="0" fontId="0" fillId="10" borderId="121" xfId="0" applyFill="1" applyBorder="1"/>
    <xf numFmtId="0" fontId="0" fillId="10" borderId="123" xfId="0" applyFill="1" applyBorder="1"/>
    <xf numFmtId="0" fontId="0" fillId="10" borderId="124" xfId="0" applyFill="1" applyBorder="1"/>
    <xf numFmtId="0" fontId="0" fillId="14" borderId="124" xfId="0" applyFill="1" applyBorder="1"/>
    <xf numFmtId="0" fontId="3" fillId="38" borderId="125" xfId="0" applyFont="1" applyFill="1" applyBorder="1" applyAlignment="1">
      <alignment horizontal="center" vertical="center"/>
    </xf>
    <xf numFmtId="0" fontId="3" fillId="39" borderId="120" xfId="0" applyFont="1" applyFill="1" applyBorder="1" applyAlignment="1">
      <alignment horizontal="center" vertical="center"/>
    </xf>
    <xf numFmtId="0" fontId="3" fillId="39" borderId="122" xfId="0" applyFont="1" applyFill="1" applyBorder="1" applyAlignment="1">
      <alignment horizontal="center" vertical="center"/>
    </xf>
    <xf numFmtId="0" fontId="3" fillId="39" borderId="125" xfId="0" applyFont="1" applyFill="1" applyBorder="1" applyAlignment="1">
      <alignment horizontal="center" vertical="center"/>
    </xf>
    <xf numFmtId="0" fontId="0" fillId="15" borderId="23" xfId="0" applyFill="1" applyBorder="1"/>
    <xf numFmtId="0" fontId="0" fillId="14" borderId="23" xfId="0" applyFill="1" applyBorder="1"/>
    <xf numFmtId="0" fontId="0" fillId="14" borderId="5" xfId="0" applyFill="1" applyBorder="1"/>
    <xf numFmtId="0" fontId="0" fillId="39" borderId="11" xfId="0" applyFill="1" applyBorder="1" applyAlignment="1">
      <alignment horizontal="center" vertical="center" wrapText="1"/>
    </xf>
    <xf numFmtId="0" fontId="0" fillId="14" borderId="8" xfId="0" applyFill="1" applyBorder="1"/>
    <xf numFmtId="0" fontId="0" fillId="39" borderId="14" xfId="0" applyFill="1" applyBorder="1" applyAlignment="1">
      <alignment horizontal="center" vertical="center" wrapText="1"/>
    </xf>
    <xf numFmtId="0" fontId="0" fillId="12" borderId="8" xfId="0" applyFill="1" applyBorder="1"/>
    <xf numFmtId="0" fontId="0" fillId="10" borderId="2" xfId="0" applyFill="1" applyBorder="1"/>
    <xf numFmtId="0" fontId="0" fillId="39" borderId="10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19" borderId="25" xfId="0" applyFill="1" applyBorder="1"/>
    <xf numFmtId="0" fontId="0" fillId="40" borderId="25" xfId="0" applyFill="1" applyBorder="1"/>
    <xf numFmtId="0" fontId="0" fillId="7" borderId="19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12" fillId="0" borderId="0" xfId="0" applyFont="1"/>
    <xf numFmtId="0" fontId="0" fillId="0" borderId="25" xfId="0" applyFill="1" applyBorder="1" applyAlignment="1">
      <alignment horizontal="center"/>
    </xf>
    <xf numFmtId="0" fontId="11" fillId="0" borderId="25" xfId="0" applyFont="1" applyFill="1" applyBorder="1"/>
    <xf numFmtId="168" fontId="0" fillId="0" borderId="25" xfId="0" applyNumberFormat="1" applyFill="1" applyBorder="1"/>
    <xf numFmtId="0" fontId="0" fillId="0" borderId="25" xfId="0" quotePrefix="1" applyFill="1" applyBorder="1"/>
    <xf numFmtId="0" fontId="0" fillId="0" borderId="14" xfId="0" applyFill="1" applyBorder="1"/>
    <xf numFmtId="0" fontId="3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/>
    <xf numFmtId="0" fontId="0" fillId="0" borderId="36" xfId="0" applyFill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7" xfId="0" applyFill="1" applyBorder="1"/>
    <xf numFmtId="0" fontId="3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12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27" xfId="0" applyFont="1" applyBorder="1" applyAlignment="1">
      <alignment horizontal="center"/>
    </xf>
    <xf numFmtId="0" fontId="3" fillId="0" borderId="122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9" borderId="25" xfId="0" applyFont="1" applyFill="1" applyBorder="1" applyAlignment="1">
      <alignment horizontal="center" wrapText="1"/>
    </xf>
    <xf numFmtId="0" fontId="3" fillId="19" borderId="25" xfId="0" applyFont="1" applyFill="1" applyBorder="1" applyAlignment="1">
      <alignment horizontal="center" wrapText="1"/>
    </xf>
    <xf numFmtId="0" fontId="3" fillId="0" borderId="121" xfId="0" applyFont="1" applyBorder="1" applyAlignment="1">
      <alignment horizontal="center" wrapText="1"/>
    </xf>
    <xf numFmtId="0" fontId="0" fillId="0" borderId="122" xfId="0" applyBorder="1"/>
    <xf numFmtId="0" fontId="0" fillId="0" borderId="121" xfId="0" applyBorder="1"/>
    <xf numFmtId="0" fontId="3" fillId="0" borderId="122" xfId="0" applyFont="1" applyBorder="1"/>
    <xf numFmtId="0" fontId="6" fillId="0" borderId="0" xfId="50" applyFont="1" applyAlignment="1">
      <alignment horizontal="left" wrapText="1"/>
    </xf>
    <xf numFmtId="0" fontId="6" fillId="0" borderId="0" xfId="50" applyFont="1" applyAlignment="1">
      <alignment horizontal="center" wrapText="1"/>
    </xf>
    <xf numFmtId="0" fontId="5" fillId="0" borderId="0" xfId="50"/>
    <xf numFmtId="0" fontId="6" fillId="0" borderId="6" xfId="50" applyFont="1" applyBorder="1" applyAlignment="1">
      <alignment horizontal="left" wrapText="1"/>
    </xf>
    <xf numFmtId="0" fontId="6" fillId="0" borderId="6" xfId="50" applyFont="1" applyBorder="1" applyAlignment="1">
      <alignment horizontal="center" wrapText="1"/>
    </xf>
    <xf numFmtId="0" fontId="6" fillId="0" borderId="6" xfId="50" applyFont="1" applyBorder="1" applyAlignment="1">
      <alignment horizontal="center" wrapText="1"/>
    </xf>
    <xf numFmtId="0" fontId="5" fillId="0" borderId="6" xfId="50" applyBorder="1"/>
    <xf numFmtId="0" fontId="6" fillId="0" borderId="0" xfId="50" applyFont="1" applyAlignment="1">
      <alignment horizontal="left" vertical="top" wrapText="1"/>
    </xf>
    <xf numFmtId="165" fontId="7" fillId="0" borderId="0" xfId="50" applyNumberFormat="1" applyFont="1" applyAlignment="1">
      <alignment horizontal="right" vertical="top"/>
    </xf>
    <xf numFmtId="167" fontId="7" fillId="0" borderId="0" xfId="50" applyNumberFormat="1" applyFont="1" applyAlignment="1">
      <alignment horizontal="right" vertical="top"/>
    </xf>
    <xf numFmtId="166" fontId="7" fillId="0" borderId="0" xfId="50" applyNumberFormat="1" applyFont="1" applyAlignment="1">
      <alignment horizontal="right" vertical="top"/>
    </xf>
    <xf numFmtId="0" fontId="3" fillId="0" borderId="25" xfId="0" applyFont="1" applyBorder="1"/>
    <xf numFmtId="0" fontId="0" fillId="2" borderId="25" xfId="0" applyFill="1" applyBorder="1"/>
    <xf numFmtId="0" fontId="0" fillId="2" borderId="23" xfId="0" applyFill="1" applyBorder="1"/>
    <xf numFmtId="0" fontId="0" fillId="5" borderId="25" xfId="0" applyFill="1" applyBorder="1"/>
    <xf numFmtId="0" fontId="3" fillId="0" borderId="24" xfId="0" applyFont="1" applyBorder="1"/>
    <xf numFmtId="0" fontId="3" fillId="0" borderId="24" xfId="0" applyFont="1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41" borderId="25" xfId="0" applyFill="1" applyBorder="1"/>
    <xf numFmtId="0" fontId="11" fillId="2" borderId="25" xfId="0" applyFont="1" applyFill="1" applyBorder="1"/>
    <xf numFmtId="0" fontId="11" fillId="0" borderId="25" xfId="0" applyFont="1" applyBorder="1"/>
    <xf numFmtId="0" fontId="0" fillId="3" borderId="25" xfId="0" applyFill="1" applyBorder="1"/>
    <xf numFmtId="0" fontId="0" fillId="41" borderId="0" xfId="0" applyFill="1"/>
    <xf numFmtId="0" fontId="11" fillId="0" borderId="0" xfId="0" applyFont="1"/>
  </cellXfs>
  <cellStyles count="5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 xr:uid="{00000000-0005-0000-0000-000031000000}"/>
    <cellStyle name="Normal_1s_1" xfId="50" xr:uid="{0E040019-CB68-1E4C-A393-A17323DE7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9785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Laser+Sucrose</c:v>
          </c:tx>
          <c:val>
            <c:numRef>
              <c:f>('[1]CeA ChR2'!$D$26,'[1]CeA ChR2'!$G$26,'[1]CeA ChR2'!$J$26,'[1]CeA ChR2'!$M$26,'[1]CeA ChR2'!$P$26,'[1]CeA ChR2'!$S$26,'[1]CeA ChR2'!$V$26)</c:f>
              <c:numCache>
                <c:formatCode>General</c:formatCode>
                <c:ptCount val="7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6</c:v>
                </c:pt>
                <c:pt idx="5">
                  <c:v>11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B0-B848-832C-3F31597E2A5D}"/>
            </c:ext>
          </c:extLst>
        </c:ser>
        <c:ser>
          <c:idx val="1"/>
          <c:order val="1"/>
          <c:tx>
            <c:v>Cocaine</c:v>
          </c:tx>
          <c:val>
            <c:numRef>
              <c:f>('[1]CeA ChR2'!$D$27,'[1]CeA ChR2'!$G$27,'[1]CeA ChR2'!$J$27,'[1]CeA ChR2'!$M$27,'[1]CeA ChR2'!$P$27,'[1]CeA ChR2'!$S$27,'[1]CeA ChR2'!$V$27)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0-B848-832C-3F31597E2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209992"/>
        <c:axId val="2133212968"/>
      </c:lineChart>
      <c:catAx>
        <c:axId val="21332099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33212968"/>
        <c:crosses val="autoZero"/>
        <c:auto val="1"/>
        <c:lblAlgn val="ctr"/>
        <c:lblOffset val="100"/>
        <c:noMultiLvlLbl val="0"/>
      </c:catAx>
      <c:valAx>
        <c:axId val="2133212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3209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95250</xdr:colOff>
      <xdr:row>52</xdr:row>
      <xdr:rowOff>69850</xdr:rowOff>
    </xdr:from>
    <xdr:to>
      <xdr:col>46</xdr:col>
      <xdr:colOff>628650</xdr:colOff>
      <xdr:row>75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A1609C-A25E-A04A-887E-CB0988A31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ive_Control rats"/>
      <sheetName val="eYFP_FR1 corrected"/>
      <sheetName val="CeA ChR2"/>
      <sheetName val="IntA"/>
      <sheetName val="NOTincluding FC"/>
      <sheetName val="Sheet1"/>
      <sheetName val="Latency"/>
    </sheetNames>
    <sheetDataSet>
      <sheetData sheetId="0" refreshError="1"/>
      <sheetData sheetId="1" refreshError="1"/>
      <sheetData sheetId="2">
        <row r="26">
          <cell r="D26">
            <v>4</v>
          </cell>
          <cell r="G26">
            <v>7</v>
          </cell>
          <cell r="J26">
            <v>5</v>
          </cell>
          <cell r="M26">
            <v>9</v>
          </cell>
          <cell r="P26">
            <v>6</v>
          </cell>
          <cell r="S26">
            <v>11</v>
          </cell>
          <cell r="V26">
            <v>7</v>
          </cell>
        </row>
        <row r="27">
          <cell r="D27">
            <v>4</v>
          </cell>
          <cell r="G27">
            <v>3</v>
          </cell>
          <cell r="J27">
            <v>5</v>
          </cell>
          <cell r="M27">
            <v>2</v>
          </cell>
          <cell r="P27">
            <v>6</v>
          </cell>
          <cell r="S27">
            <v>2</v>
          </cell>
          <cell r="V27">
            <v>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C6F86-B86B-3F42-896A-E4183FEFEC3A}">
  <dimension ref="A1:AL252"/>
  <sheetViews>
    <sheetView zoomScale="80" zoomScaleNormal="80" workbookViewId="0">
      <selection activeCell="V11" sqref="V11"/>
    </sheetView>
  </sheetViews>
  <sheetFormatPr baseColWidth="10" defaultColWidth="8.83203125" defaultRowHeight="15" x14ac:dyDescent="0.2"/>
  <cols>
    <col min="1" max="1" width="15.5" style="34" customWidth="1"/>
    <col min="2" max="2" width="7" style="34" customWidth="1"/>
    <col min="3" max="3" width="11.5" style="34" customWidth="1"/>
    <col min="4" max="16384" width="8.83203125" style="34"/>
  </cols>
  <sheetData>
    <row r="1" spans="1:15" ht="16" x14ac:dyDescent="0.2">
      <c r="A1" s="402" t="s">
        <v>136</v>
      </c>
      <c r="B1" s="402"/>
    </row>
    <row r="2" spans="1:15" ht="16" thickBot="1" x14ac:dyDescent="0.25"/>
    <row r="3" spans="1:15" ht="16" thickBot="1" x14ac:dyDescent="0.25">
      <c r="D3" s="401" t="s">
        <v>116</v>
      </c>
      <c r="E3" s="400"/>
      <c r="F3" s="400"/>
      <c r="G3" s="400"/>
      <c r="H3" s="400"/>
      <c r="I3" s="400"/>
      <c r="J3" s="400"/>
      <c r="K3" s="400"/>
      <c r="L3" s="400"/>
      <c r="M3" s="401" t="s">
        <v>116</v>
      </c>
      <c r="N3" s="400"/>
      <c r="O3" s="400"/>
    </row>
    <row r="4" spans="1:15" ht="16" thickBot="1" x14ac:dyDescent="0.25">
      <c r="D4" s="77">
        <v>1</v>
      </c>
      <c r="E4" s="78"/>
      <c r="F4" s="79"/>
      <c r="G4" s="77">
        <v>2</v>
      </c>
      <c r="H4" s="78"/>
      <c r="I4" s="79"/>
      <c r="J4" s="77">
        <v>3</v>
      </c>
      <c r="K4" s="78"/>
      <c r="L4" s="79"/>
      <c r="M4" s="77">
        <v>4</v>
      </c>
      <c r="N4" s="78"/>
      <c r="O4" s="79"/>
    </row>
    <row r="5" spans="1:15" ht="16" thickBot="1" x14ac:dyDescent="0.25">
      <c r="D5" s="96" t="s">
        <v>99</v>
      </c>
      <c r="E5" s="96" t="s">
        <v>46</v>
      </c>
      <c r="F5" s="95" t="s">
        <v>98</v>
      </c>
      <c r="G5" s="96" t="s">
        <v>99</v>
      </c>
      <c r="H5" s="96" t="s">
        <v>46</v>
      </c>
      <c r="I5" s="95" t="s">
        <v>98</v>
      </c>
      <c r="J5" s="96" t="s">
        <v>99</v>
      </c>
      <c r="K5" s="96" t="s">
        <v>46</v>
      </c>
      <c r="L5" s="95" t="s">
        <v>98</v>
      </c>
      <c r="M5" s="96" t="s">
        <v>99</v>
      </c>
      <c r="N5" s="96" t="s">
        <v>46</v>
      </c>
      <c r="O5" s="95" t="s">
        <v>98</v>
      </c>
    </row>
    <row r="6" spans="1:15" x14ac:dyDescent="0.2">
      <c r="A6" s="99">
        <v>9778</v>
      </c>
      <c r="B6" s="397" t="s">
        <v>132</v>
      </c>
      <c r="C6" s="393" t="s">
        <v>101</v>
      </c>
      <c r="D6" s="107">
        <v>4</v>
      </c>
      <c r="E6" s="107">
        <v>0</v>
      </c>
      <c r="F6" s="110">
        <v>4</v>
      </c>
      <c r="G6" s="107">
        <v>8</v>
      </c>
      <c r="H6" s="107">
        <v>0</v>
      </c>
      <c r="I6" s="110">
        <v>8</v>
      </c>
      <c r="J6" s="107">
        <v>9</v>
      </c>
      <c r="K6" s="107">
        <v>0</v>
      </c>
      <c r="L6" s="110">
        <v>9</v>
      </c>
      <c r="M6" s="107">
        <v>7</v>
      </c>
      <c r="N6" s="107">
        <v>0</v>
      </c>
      <c r="O6" s="110">
        <v>7</v>
      </c>
    </row>
    <row r="7" spans="1:15" x14ac:dyDescent="0.2">
      <c r="A7" s="94"/>
      <c r="B7" s="396"/>
      <c r="C7" s="392" t="s">
        <v>100</v>
      </c>
      <c r="D7" s="106">
        <v>4</v>
      </c>
      <c r="E7" s="106">
        <v>0</v>
      </c>
      <c r="F7" s="111">
        <v>4</v>
      </c>
      <c r="G7" s="106">
        <v>1</v>
      </c>
      <c r="H7" s="106">
        <v>0</v>
      </c>
      <c r="I7" s="111">
        <v>1</v>
      </c>
      <c r="J7" s="106">
        <v>0</v>
      </c>
      <c r="K7" s="106">
        <v>0</v>
      </c>
      <c r="L7" s="111">
        <v>0</v>
      </c>
      <c r="M7" s="106">
        <v>2</v>
      </c>
      <c r="N7" s="106">
        <v>0</v>
      </c>
      <c r="O7" s="111">
        <v>2</v>
      </c>
    </row>
    <row r="8" spans="1:15" x14ac:dyDescent="0.2">
      <c r="A8" s="94"/>
      <c r="B8" s="396"/>
      <c r="C8" s="390" t="s">
        <v>75</v>
      </c>
      <c r="D8" s="358">
        <f>D6/(D6+D7)*100</f>
        <v>50</v>
      </c>
      <c r="E8" s="358"/>
      <c r="F8" s="376">
        <f>F6/(F7+F6)*100</f>
        <v>50</v>
      </c>
      <c r="G8" s="358">
        <f>G6/(G6+G7)*100</f>
        <v>88.888888888888886</v>
      </c>
      <c r="H8" s="358"/>
      <c r="I8" s="376">
        <f>I6/(I7+I6)*100</f>
        <v>88.888888888888886</v>
      </c>
      <c r="J8" s="358">
        <f>J6/(J6+J7)*100</f>
        <v>100</v>
      </c>
      <c r="K8" s="358"/>
      <c r="L8" s="376">
        <f>L6/(L7+L6)*100</f>
        <v>100</v>
      </c>
      <c r="M8" s="358">
        <f>M6/(M6+M7)*100</f>
        <v>77.777777777777786</v>
      </c>
      <c r="N8" s="358"/>
      <c r="O8" s="376">
        <f>O6/(O7+O6)*100</f>
        <v>77.777777777777786</v>
      </c>
    </row>
    <row r="9" spans="1:15" ht="16" thickBot="1" x14ac:dyDescent="0.25">
      <c r="A9" s="92"/>
      <c r="B9" s="395"/>
      <c r="C9" s="388" t="s">
        <v>112</v>
      </c>
      <c r="D9" s="358">
        <f>(D6+F6)/(F6+F7+D6+D7)*100</f>
        <v>50</v>
      </c>
      <c r="E9" s="358"/>
      <c r="F9" s="376"/>
      <c r="G9" s="358">
        <f>(G6+I6)/(I6+I7+G6+G7)*100</f>
        <v>88.888888888888886</v>
      </c>
      <c r="H9" s="358"/>
      <c r="I9" s="376"/>
      <c r="J9" s="358">
        <f>(J6+L6)/(L6+L7+J6+J7)*100</f>
        <v>100</v>
      </c>
      <c r="K9" s="358"/>
      <c r="L9" s="376"/>
      <c r="M9" s="358">
        <f>(M6+O6)/(O6+O7+M6+M7)*100</f>
        <v>77.777777777777786</v>
      </c>
      <c r="N9" s="358"/>
      <c r="O9" s="376"/>
    </row>
    <row r="10" spans="1:15" x14ac:dyDescent="0.2">
      <c r="A10" s="99">
        <v>9779</v>
      </c>
      <c r="B10" s="394" t="s">
        <v>119</v>
      </c>
      <c r="C10" s="393" t="s">
        <v>100</v>
      </c>
      <c r="D10" s="107">
        <v>5</v>
      </c>
      <c r="E10" s="107">
        <v>1</v>
      </c>
      <c r="F10" s="110">
        <v>5</v>
      </c>
      <c r="G10" s="107">
        <v>8</v>
      </c>
      <c r="H10" s="107">
        <v>3</v>
      </c>
      <c r="I10" s="110">
        <v>8</v>
      </c>
      <c r="J10" s="107">
        <v>6</v>
      </c>
      <c r="K10" s="107">
        <v>2</v>
      </c>
      <c r="L10" s="110">
        <v>6</v>
      </c>
      <c r="M10" s="107">
        <v>5</v>
      </c>
      <c r="N10" s="107">
        <v>0</v>
      </c>
      <c r="O10" s="110">
        <v>5</v>
      </c>
    </row>
    <row r="11" spans="1:15" x14ac:dyDescent="0.2">
      <c r="A11" s="94"/>
      <c r="B11" s="391"/>
      <c r="C11" s="392" t="s">
        <v>101</v>
      </c>
      <c r="D11" s="106">
        <v>1</v>
      </c>
      <c r="E11" s="106">
        <v>1</v>
      </c>
      <c r="F11" s="111">
        <v>1</v>
      </c>
      <c r="G11" s="106">
        <v>0</v>
      </c>
      <c r="H11" s="106">
        <v>0</v>
      </c>
      <c r="I11" s="111">
        <v>0</v>
      </c>
      <c r="J11" s="106">
        <v>3</v>
      </c>
      <c r="K11" s="106">
        <v>0</v>
      </c>
      <c r="L11" s="111">
        <v>3</v>
      </c>
      <c r="M11" s="106">
        <v>1</v>
      </c>
      <c r="N11" s="106">
        <v>0</v>
      </c>
      <c r="O11" s="111">
        <v>1</v>
      </c>
    </row>
    <row r="12" spans="1:15" x14ac:dyDescent="0.2">
      <c r="A12" s="94"/>
      <c r="B12" s="391"/>
      <c r="C12" s="390" t="s">
        <v>75</v>
      </c>
      <c r="D12" s="358">
        <f>D10/(D10+D11)*100</f>
        <v>83.333333333333343</v>
      </c>
      <c r="E12" s="358"/>
      <c r="F12" s="376">
        <f>F10/(F11+F10)*100</f>
        <v>83.333333333333343</v>
      </c>
      <c r="G12" s="358">
        <f>G10/(G10+G11)*100</f>
        <v>100</v>
      </c>
      <c r="H12" s="358"/>
      <c r="I12" s="376">
        <f>I10/(I11+I10)*100</f>
        <v>100</v>
      </c>
      <c r="J12" s="358">
        <f>J10/(J10+J11)*100</f>
        <v>66.666666666666657</v>
      </c>
      <c r="K12" s="358"/>
      <c r="L12" s="376">
        <f>L10/(L11+L10)*100</f>
        <v>66.666666666666657</v>
      </c>
      <c r="M12" s="358">
        <f>M10/(M10+M11)*100</f>
        <v>83.333333333333343</v>
      </c>
      <c r="N12" s="358"/>
      <c r="O12" s="376">
        <f>O10/(O11+O10)*100</f>
        <v>83.333333333333343</v>
      </c>
    </row>
    <row r="13" spans="1:15" ht="16" thickBot="1" x14ac:dyDescent="0.25">
      <c r="A13" s="92"/>
      <c r="B13" s="389"/>
      <c r="C13" s="388" t="s">
        <v>112</v>
      </c>
      <c r="D13" s="358">
        <f>(D10+F10)/(F10+F11+D10+D11)*100</f>
        <v>83.333333333333343</v>
      </c>
      <c r="E13" s="358"/>
      <c r="F13" s="376"/>
      <c r="G13" s="358">
        <f>(G10+I10)/(I10+I11+G10+G11)*100</f>
        <v>100</v>
      </c>
      <c r="H13" s="358"/>
      <c r="I13" s="376"/>
      <c r="J13" s="358">
        <f>(J10+L10)/(L10+L11+J10+J11)*100</f>
        <v>66.666666666666657</v>
      </c>
      <c r="K13" s="358"/>
      <c r="L13" s="376"/>
      <c r="M13" s="358">
        <f>(M10+O10)/(O10+O11+M10+M11)*100</f>
        <v>83.333333333333343</v>
      </c>
      <c r="N13" s="358"/>
      <c r="O13" s="376"/>
    </row>
    <row r="14" spans="1:15" x14ac:dyDescent="0.2">
      <c r="A14" s="99">
        <v>9780</v>
      </c>
      <c r="B14" s="394" t="s">
        <v>120</v>
      </c>
      <c r="C14" s="393" t="s">
        <v>100</v>
      </c>
      <c r="D14" s="107">
        <v>7</v>
      </c>
      <c r="E14" s="107">
        <v>2</v>
      </c>
      <c r="F14" s="110">
        <v>7</v>
      </c>
      <c r="G14" s="107">
        <v>4</v>
      </c>
      <c r="H14" s="107">
        <v>4</v>
      </c>
      <c r="I14" s="110">
        <v>4</v>
      </c>
      <c r="J14" s="107">
        <v>7</v>
      </c>
      <c r="K14" s="107">
        <v>4</v>
      </c>
      <c r="L14" s="110">
        <v>7</v>
      </c>
      <c r="M14" s="107">
        <v>8</v>
      </c>
      <c r="N14" s="107">
        <v>5</v>
      </c>
      <c r="O14" s="110">
        <v>8</v>
      </c>
    </row>
    <row r="15" spans="1:15" x14ac:dyDescent="0.2">
      <c r="A15" s="94"/>
      <c r="B15" s="391"/>
      <c r="C15" s="392" t="s">
        <v>101</v>
      </c>
      <c r="D15" s="106">
        <v>5</v>
      </c>
      <c r="E15" s="106">
        <v>0</v>
      </c>
      <c r="F15" s="111">
        <v>5</v>
      </c>
      <c r="G15" s="106">
        <v>8</v>
      </c>
      <c r="H15" s="106">
        <v>2</v>
      </c>
      <c r="I15" s="111">
        <v>8</v>
      </c>
      <c r="J15" s="106">
        <v>5</v>
      </c>
      <c r="K15" s="106">
        <v>2</v>
      </c>
      <c r="L15" s="111">
        <v>5</v>
      </c>
      <c r="M15" s="106">
        <v>2</v>
      </c>
      <c r="N15" s="106">
        <v>1</v>
      </c>
      <c r="O15" s="111">
        <v>2</v>
      </c>
    </row>
    <row r="16" spans="1:15" x14ac:dyDescent="0.2">
      <c r="A16" s="94"/>
      <c r="B16" s="391"/>
      <c r="C16" s="390" t="s">
        <v>75</v>
      </c>
      <c r="D16" s="358">
        <f>D14/(D14+D15)*100</f>
        <v>58.333333333333336</v>
      </c>
      <c r="E16" s="358"/>
      <c r="F16" s="376">
        <f>F14/(F15+F14)*100</f>
        <v>58.333333333333336</v>
      </c>
      <c r="G16" s="358">
        <f>G14/(G14+G15)*100</f>
        <v>33.333333333333329</v>
      </c>
      <c r="H16" s="358"/>
      <c r="I16" s="376">
        <f>I14/(I15+I14)*100</f>
        <v>33.333333333333329</v>
      </c>
      <c r="J16" s="358">
        <f>J14/(J14+J15)*100</f>
        <v>58.333333333333336</v>
      </c>
      <c r="K16" s="358"/>
      <c r="L16" s="376">
        <f>L14/(L15+L14)*100</f>
        <v>58.333333333333336</v>
      </c>
      <c r="M16" s="358">
        <f>M14/(M14+M15)*100</f>
        <v>80</v>
      </c>
      <c r="N16" s="358"/>
      <c r="O16" s="376">
        <f>O14/(O15+O14)*100</f>
        <v>80</v>
      </c>
    </row>
    <row r="17" spans="1:15" ht="16" thickBot="1" x14ac:dyDescent="0.25">
      <c r="A17" s="92"/>
      <c r="B17" s="389"/>
      <c r="C17" s="388" t="s">
        <v>112</v>
      </c>
      <c r="D17" s="358">
        <f>(D14+F14)/(F14+F15+D14+D15)*100</f>
        <v>58.333333333333336</v>
      </c>
      <c r="E17" s="358"/>
      <c r="F17" s="376"/>
      <c r="G17" s="358">
        <f>(G14+I14)/(I14+I15+G14+G15)*100</f>
        <v>33.333333333333329</v>
      </c>
      <c r="H17" s="358"/>
      <c r="I17" s="376"/>
      <c r="J17" s="358">
        <f>(J14+L14)/(L14+L15+J14+J15)*100</f>
        <v>58.333333333333336</v>
      </c>
      <c r="K17" s="358"/>
      <c r="L17" s="376"/>
      <c r="M17" s="358">
        <f>(M14+O14)/(O14+O15+M14+M15)*100</f>
        <v>80</v>
      </c>
      <c r="N17" s="358"/>
      <c r="O17" s="376"/>
    </row>
    <row r="18" spans="1:15" x14ac:dyDescent="0.2">
      <c r="A18" s="99">
        <v>9782</v>
      </c>
      <c r="B18" s="397" t="s">
        <v>132</v>
      </c>
      <c r="C18" s="393" t="s">
        <v>101</v>
      </c>
      <c r="D18" s="399">
        <v>1</v>
      </c>
      <c r="E18" s="399">
        <v>0</v>
      </c>
      <c r="F18" s="399">
        <v>1</v>
      </c>
      <c r="G18" s="399">
        <v>0</v>
      </c>
      <c r="H18" s="399">
        <v>0</v>
      </c>
      <c r="I18" s="399">
        <v>0</v>
      </c>
      <c r="J18" s="399">
        <v>3</v>
      </c>
      <c r="K18" s="399">
        <v>0</v>
      </c>
      <c r="L18" s="399">
        <v>3</v>
      </c>
      <c r="M18" s="399"/>
      <c r="N18" s="107"/>
      <c r="O18" s="110"/>
    </row>
    <row r="19" spans="1:15" x14ac:dyDescent="0.2">
      <c r="A19" s="94"/>
      <c r="B19" s="396"/>
      <c r="C19" s="392" t="s">
        <v>100</v>
      </c>
      <c r="D19" s="399">
        <v>1</v>
      </c>
      <c r="E19" s="399">
        <v>0</v>
      </c>
      <c r="F19" s="399">
        <v>1</v>
      </c>
      <c r="G19" s="399">
        <v>1</v>
      </c>
      <c r="H19" s="399">
        <v>0</v>
      </c>
      <c r="I19" s="399">
        <v>1</v>
      </c>
      <c r="J19" s="399">
        <v>3</v>
      </c>
      <c r="K19" s="399">
        <v>1</v>
      </c>
      <c r="L19" s="399">
        <v>3</v>
      </c>
      <c r="M19" s="399"/>
      <c r="N19" s="106"/>
      <c r="O19" s="111"/>
    </row>
    <row r="20" spans="1:15" x14ac:dyDescent="0.2">
      <c r="A20" s="94"/>
      <c r="B20" s="396"/>
      <c r="C20" s="390" t="s">
        <v>75</v>
      </c>
      <c r="D20" s="358">
        <f>D18/(D18+D19)*100</f>
        <v>50</v>
      </c>
      <c r="E20" s="358"/>
      <c r="F20" s="376">
        <f>F18/(F19+F18)*100</f>
        <v>50</v>
      </c>
      <c r="G20" s="358">
        <f>G18/(G18+G19)*100</f>
        <v>0</v>
      </c>
      <c r="H20" s="358"/>
      <c r="I20" s="376">
        <f>I18/(I19+I18)*100</f>
        <v>0</v>
      </c>
      <c r="J20" s="358">
        <f>J18/(J18+J19)*100</f>
        <v>50</v>
      </c>
      <c r="K20" s="358"/>
      <c r="L20" s="376">
        <f>L18/(L19+L18)*100</f>
        <v>50</v>
      </c>
      <c r="M20" s="358" t="e">
        <f>M18/(M18+M19)*100</f>
        <v>#DIV/0!</v>
      </c>
      <c r="N20" s="358"/>
      <c r="O20" s="376" t="e">
        <f>O18/(O19+O18)*100</f>
        <v>#DIV/0!</v>
      </c>
    </row>
    <row r="21" spans="1:15" ht="16" thickBot="1" x14ac:dyDescent="0.25">
      <c r="A21" s="92"/>
      <c r="B21" s="395"/>
      <c r="C21" s="388" t="s">
        <v>112</v>
      </c>
      <c r="D21" s="358">
        <f>(D18+F18)/(F18+F19+D18+D19)*100</f>
        <v>50</v>
      </c>
      <c r="E21" s="358"/>
      <c r="F21" s="376"/>
      <c r="G21" s="358">
        <f>(G18+I18)/(I18+I19+G18+G19)*100</f>
        <v>0</v>
      </c>
      <c r="H21" s="358"/>
      <c r="I21" s="376"/>
      <c r="J21" s="358">
        <f>(J18+L18)/(L18+L19+J18+J19)*100</f>
        <v>50</v>
      </c>
      <c r="K21" s="358"/>
      <c r="L21" s="376"/>
      <c r="M21" s="358" t="e">
        <f>(M18+O18)/(O18+O19+M18+M19)*100</f>
        <v>#DIV/0!</v>
      </c>
      <c r="N21" s="358"/>
      <c r="O21" s="376"/>
    </row>
    <row r="22" spans="1:15" x14ac:dyDescent="0.2">
      <c r="A22" s="99">
        <v>9783</v>
      </c>
      <c r="B22" s="394" t="s">
        <v>119</v>
      </c>
      <c r="C22" s="393" t="s">
        <v>100</v>
      </c>
      <c r="D22" s="399">
        <v>3</v>
      </c>
      <c r="E22" s="399">
        <v>2</v>
      </c>
      <c r="F22" s="399">
        <v>3</v>
      </c>
      <c r="G22" s="399">
        <v>1</v>
      </c>
      <c r="H22" s="399">
        <v>0</v>
      </c>
      <c r="I22" s="399">
        <v>1</v>
      </c>
      <c r="J22" s="399">
        <v>2</v>
      </c>
      <c r="K22" s="399">
        <v>1</v>
      </c>
      <c r="L22" s="399">
        <v>2</v>
      </c>
      <c r="M22" s="399">
        <v>1</v>
      </c>
      <c r="N22" s="399">
        <v>0</v>
      </c>
      <c r="O22" s="399">
        <v>1</v>
      </c>
    </row>
    <row r="23" spans="1:15" x14ac:dyDescent="0.2">
      <c r="A23" s="94"/>
      <c r="B23" s="391"/>
      <c r="C23" s="392" t="s">
        <v>101</v>
      </c>
      <c r="D23" s="399">
        <v>2</v>
      </c>
      <c r="E23" s="399">
        <v>1</v>
      </c>
      <c r="F23" s="399">
        <v>2</v>
      </c>
      <c r="G23" s="399">
        <v>1</v>
      </c>
      <c r="H23" s="399">
        <v>2</v>
      </c>
      <c r="I23" s="399">
        <v>1</v>
      </c>
      <c r="J23" s="399">
        <v>2</v>
      </c>
      <c r="K23" s="399">
        <v>0</v>
      </c>
      <c r="L23" s="399">
        <v>2</v>
      </c>
      <c r="M23" s="399">
        <v>1</v>
      </c>
      <c r="N23" s="399">
        <v>0</v>
      </c>
      <c r="O23" s="399">
        <v>1</v>
      </c>
    </row>
    <row r="24" spans="1:15" x14ac:dyDescent="0.2">
      <c r="A24" s="94"/>
      <c r="B24" s="391"/>
      <c r="C24" s="390" t="s">
        <v>75</v>
      </c>
      <c r="D24" s="358">
        <f>D22/(D22+D23)*100</f>
        <v>60</v>
      </c>
      <c r="E24" s="358"/>
      <c r="F24" s="376">
        <f>F22/(F23+F22)*100</f>
        <v>60</v>
      </c>
      <c r="G24" s="358">
        <f>G22/(G22+G23)*100</f>
        <v>50</v>
      </c>
      <c r="H24" s="358"/>
      <c r="I24" s="376">
        <f>I22/(I23+I22)*100</f>
        <v>50</v>
      </c>
      <c r="J24" s="358">
        <f>J22/(J22+J23)*100</f>
        <v>50</v>
      </c>
      <c r="K24" s="358"/>
      <c r="L24" s="376">
        <f>L22/(L23+L22)*100</f>
        <v>50</v>
      </c>
      <c r="M24" s="358">
        <f>M22/(M22+M23)*100</f>
        <v>50</v>
      </c>
      <c r="N24" s="358"/>
      <c r="O24" s="376">
        <f>O22/(O23+O22)*100</f>
        <v>50</v>
      </c>
    </row>
    <row r="25" spans="1:15" ht="16" thickBot="1" x14ac:dyDescent="0.25">
      <c r="A25" s="92"/>
      <c r="B25" s="389"/>
      <c r="C25" s="388" t="s">
        <v>112</v>
      </c>
      <c r="D25" s="358">
        <f>(D22+F22)/(F22+F23+D22+D23)*100</f>
        <v>60</v>
      </c>
      <c r="E25" s="358"/>
      <c r="F25" s="376"/>
      <c r="G25" s="358">
        <f>(G22+I22)/(I22+I23+G22+G23)*100</f>
        <v>50</v>
      </c>
      <c r="H25" s="358"/>
      <c r="I25" s="376"/>
      <c r="J25" s="358">
        <f>(J22+L22)/(L22+L23+J22+J23)*100</f>
        <v>50</v>
      </c>
      <c r="K25" s="358"/>
      <c r="L25" s="376"/>
      <c r="M25" s="358">
        <f>(M22+O22)/(O22+O23+M22+M23)*100</f>
        <v>50</v>
      </c>
      <c r="N25" s="358"/>
      <c r="O25" s="376"/>
    </row>
    <row r="26" spans="1:15" x14ac:dyDescent="0.2">
      <c r="A26" s="99">
        <v>9785</v>
      </c>
      <c r="B26" s="397" t="s">
        <v>130</v>
      </c>
      <c r="C26" s="393" t="s">
        <v>101</v>
      </c>
      <c r="D26" s="107">
        <v>2</v>
      </c>
      <c r="E26" s="107">
        <v>0</v>
      </c>
      <c r="F26" s="110">
        <v>2</v>
      </c>
      <c r="G26" s="107">
        <v>5</v>
      </c>
      <c r="H26" s="107">
        <v>4</v>
      </c>
      <c r="I26" s="110">
        <v>5</v>
      </c>
      <c r="J26" s="107">
        <v>7</v>
      </c>
      <c r="K26" s="107">
        <v>1</v>
      </c>
      <c r="L26" s="110">
        <v>7</v>
      </c>
      <c r="M26" s="107">
        <v>9</v>
      </c>
      <c r="N26" s="107">
        <v>12</v>
      </c>
      <c r="O26" s="110">
        <v>9</v>
      </c>
    </row>
    <row r="27" spans="1:15" x14ac:dyDescent="0.2">
      <c r="A27" s="94"/>
      <c r="B27" s="396"/>
      <c r="C27" s="392" t="s">
        <v>100</v>
      </c>
      <c r="D27" s="106">
        <v>2</v>
      </c>
      <c r="E27" s="106">
        <v>0</v>
      </c>
      <c r="F27" s="111">
        <v>2</v>
      </c>
      <c r="G27" s="106">
        <v>1</v>
      </c>
      <c r="H27" s="106">
        <v>0</v>
      </c>
      <c r="I27" s="111">
        <v>1</v>
      </c>
      <c r="J27" s="106">
        <v>0</v>
      </c>
      <c r="K27" s="106">
        <v>0</v>
      </c>
      <c r="L27" s="111">
        <v>0</v>
      </c>
      <c r="M27" s="106">
        <v>0</v>
      </c>
      <c r="N27" s="106">
        <v>0</v>
      </c>
      <c r="O27" s="111">
        <v>0</v>
      </c>
    </row>
    <row r="28" spans="1:15" x14ac:dyDescent="0.2">
      <c r="A28" s="94"/>
      <c r="B28" s="396"/>
      <c r="C28" s="390" t="s">
        <v>75</v>
      </c>
      <c r="D28" s="358">
        <f>D26/(D26+D27)*100</f>
        <v>50</v>
      </c>
      <c r="E28" s="358"/>
      <c r="F28" s="376">
        <f>F26/(F27+F26)*100</f>
        <v>50</v>
      </c>
      <c r="G28" s="358">
        <f>G26/(G26+G27)*100</f>
        <v>83.333333333333343</v>
      </c>
      <c r="H28" s="358"/>
      <c r="I28" s="376">
        <f>I26/(I27+I26)*100</f>
        <v>83.333333333333343</v>
      </c>
      <c r="J28" s="358">
        <f>J26/(J26+J27)*100</f>
        <v>100</v>
      </c>
      <c r="K28" s="358"/>
      <c r="L28" s="376">
        <f>L26/(L27+L26)*100</f>
        <v>100</v>
      </c>
      <c r="M28" s="358">
        <f>M26/(M26+M27)*100</f>
        <v>100</v>
      </c>
      <c r="N28" s="358"/>
      <c r="O28" s="376">
        <f>O26/(O27+O26)*100</f>
        <v>100</v>
      </c>
    </row>
    <row r="29" spans="1:15" ht="16" thickBot="1" x14ac:dyDescent="0.25">
      <c r="A29" s="92"/>
      <c r="B29" s="395"/>
      <c r="C29" s="388" t="s">
        <v>112</v>
      </c>
      <c r="D29" s="358">
        <f>(D26+F26)/(F26+F27+D26+D27)*100</f>
        <v>50</v>
      </c>
      <c r="E29" s="358"/>
      <c r="F29" s="376"/>
      <c r="G29" s="358">
        <f>(G26+I26)/(I26+I27+G26+G27)*100</f>
        <v>83.333333333333343</v>
      </c>
      <c r="H29" s="358"/>
      <c r="I29" s="376"/>
      <c r="J29" s="358">
        <f>(J26+L26)/(L26+L27+J26+J27)*100</f>
        <v>100</v>
      </c>
      <c r="K29" s="358"/>
      <c r="L29" s="376"/>
      <c r="M29" s="358">
        <f>(M26+O26)/(O26+O27+M26+M27)*100</f>
        <v>100</v>
      </c>
      <c r="N29" s="358"/>
      <c r="O29" s="376"/>
    </row>
    <row r="30" spans="1:15" x14ac:dyDescent="0.2">
      <c r="A30" s="99" t="s">
        <v>135</v>
      </c>
      <c r="B30" s="394" t="s">
        <v>134</v>
      </c>
      <c r="C30" s="393" t="s">
        <v>100</v>
      </c>
      <c r="D30" s="107">
        <v>10</v>
      </c>
      <c r="E30" s="107">
        <v>3</v>
      </c>
      <c r="F30" s="110">
        <v>10</v>
      </c>
      <c r="G30" s="107">
        <v>10</v>
      </c>
      <c r="H30" s="107">
        <v>3</v>
      </c>
      <c r="I30" s="110">
        <v>10</v>
      </c>
      <c r="J30" s="398"/>
      <c r="K30" s="398"/>
      <c r="L30" s="398"/>
      <c r="M30" s="398"/>
      <c r="N30" s="398"/>
      <c r="O30" s="398"/>
    </row>
    <row r="31" spans="1:15" x14ac:dyDescent="0.2">
      <c r="A31" s="94"/>
      <c r="B31" s="391"/>
      <c r="C31" s="392" t="s">
        <v>101</v>
      </c>
      <c r="D31" s="106">
        <v>2</v>
      </c>
      <c r="E31" s="106">
        <v>1</v>
      </c>
      <c r="F31" s="111">
        <v>2</v>
      </c>
      <c r="G31" s="106">
        <v>2</v>
      </c>
      <c r="H31" s="106">
        <v>1</v>
      </c>
      <c r="I31" s="111">
        <v>2</v>
      </c>
      <c r="J31" s="398"/>
      <c r="K31" s="398"/>
      <c r="L31" s="398"/>
      <c r="M31" s="398"/>
      <c r="N31" s="398"/>
      <c r="O31" s="398"/>
    </row>
    <row r="32" spans="1:15" x14ac:dyDescent="0.2">
      <c r="A32" s="94"/>
      <c r="B32" s="391"/>
      <c r="C32" s="390" t="s">
        <v>75</v>
      </c>
      <c r="D32" s="358">
        <f>D30/(D30+D31)*100</f>
        <v>83.333333333333343</v>
      </c>
      <c r="E32" s="358"/>
      <c r="F32" s="376">
        <f>F30/(F31+F30)*100</f>
        <v>83.333333333333343</v>
      </c>
      <c r="G32" s="358">
        <f>G30/(G30+G31)*100</f>
        <v>83.333333333333343</v>
      </c>
      <c r="H32" s="358"/>
      <c r="I32" s="376">
        <f>I30/(I31+I30)*100</f>
        <v>83.333333333333343</v>
      </c>
      <c r="J32" s="358" t="e">
        <f>J30/(J30+J31)*100</f>
        <v>#DIV/0!</v>
      </c>
      <c r="K32" s="358"/>
      <c r="L32" s="376" t="e">
        <f>L30/(L31+L30)*100</f>
        <v>#DIV/0!</v>
      </c>
      <c r="M32" s="358" t="e">
        <f>M30/(M30+M31)*100</f>
        <v>#DIV/0!</v>
      </c>
      <c r="N32" s="358"/>
      <c r="O32" s="376" t="e">
        <f>O30/(O31+O30)*100</f>
        <v>#DIV/0!</v>
      </c>
    </row>
    <row r="33" spans="1:15" ht="16" thickBot="1" x14ac:dyDescent="0.25">
      <c r="A33" s="92"/>
      <c r="B33" s="389"/>
      <c r="C33" s="388" t="s">
        <v>112</v>
      </c>
      <c r="D33" s="358">
        <f>(D30+F30)/(F30+F31+D30+D31)*100</f>
        <v>83.333333333333343</v>
      </c>
      <c r="E33" s="358"/>
      <c r="F33" s="376"/>
      <c r="G33" s="358">
        <f>(G30+I30)/(I30+I31+G30+G31)*100</f>
        <v>83.333333333333343</v>
      </c>
      <c r="H33" s="358"/>
      <c r="I33" s="376"/>
      <c r="J33" s="358" t="e">
        <f>(J30+L30)/(L30+L31+J30+J31)*100</f>
        <v>#DIV/0!</v>
      </c>
      <c r="K33" s="358"/>
      <c r="L33" s="376"/>
      <c r="M33" s="358" t="e">
        <f>(M30+O30)/(O30+O31+M30+M31)*100</f>
        <v>#DIV/0!</v>
      </c>
      <c r="N33" s="358"/>
      <c r="O33" s="376"/>
    </row>
    <row r="34" spans="1:15" x14ac:dyDescent="0.2">
      <c r="A34" s="99">
        <v>9867</v>
      </c>
      <c r="B34" s="394" t="s">
        <v>119</v>
      </c>
      <c r="C34" s="393" t="s">
        <v>100</v>
      </c>
      <c r="D34" s="107">
        <v>9</v>
      </c>
      <c r="E34" s="107">
        <v>6</v>
      </c>
      <c r="F34" s="110">
        <v>9</v>
      </c>
      <c r="G34" s="107">
        <v>11</v>
      </c>
      <c r="H34" s="107">
        <v>5</v>
      </c>
      <c r="I34" s="110">
        <v>11</v>
      </c>
      <c r="J34" s="107">
        <v>8</v>
      </c>
      <c r="K34" s="107">
        <v>4</v>
      </c>
      <c r="L34" s="110">
        <v>8</v>
      </c>
      <c r="M34" s="107">
        <v>9</v>
      </c>
      <c r="N34" s="107">
        <v>4</v>
      </c>
      <c r="O34" s="110">
        <v>9</v>
      </c>
    </row>
    <row r="35" spans="1:15" x14ac:dyDescent="0.2">
      <c r="A35" s="94"/>
      <c r="B35" s="391"/>
      <c r="C35" s="392" t="s">
        <v>101</v>
      </c>
      <c r="D35" s="106">
        <v>2</v>
      </c>
      <c r="E35" s="106">
        <v>2</v>
      </c>
      <c r="F35" s="111">
        <v>2</v>
      </c>
      <c r="G35" s="106">
        <v>1</v>
      </c>
      <c r="H35" s="106">
        <v>1</v>
      </c>
      <c r="I35" s="111">
        <v>1</v>
      </c>
      <c r="J35" s="106">
        <v>1</v>
      </c>
      <c r="K35" s="106">
        <v>2</v>
      </c>
      <c r="L35" s="111">
        <v>1</v>
      </c>
      <c r="M35" s="106">
        <v>1</v>
      </c>
      <c r="N35" s="106">
        <v>0</v>
      </c>
      <c r="O35" s="111">
        <v>1</v>
      </c>
    </row>
    <row r="36" spans="1:15" x14ac:dyDescent="0.2">
      <c r="A36" s="94"/>
      <c r="B36" s="391"/>
      <c r="C36" s="390" t="s">
        <v>75</v>
      </c>
      <c r="D36" s="358">
        <f>D34/(D34+D35)*100</f>
        <v>81.818181818181827</v>
      </c>
      <c r="E36" s="358"/>
      <c r="F36" s="376">
        <f>F34/(F35+F34)*100</f>
        <v>81.818181818181827</v>
      </c>
      <c r="G36" s="358">
        <f>G34/(G34+G35)*100</f>
        <v>91.666666666666657</v>
      </c>
      <c r="H36" s="358"/>
      <c r="I36" s="376">
        <f>I34/(I35+I34)*100</f>
        <v>91.666666666666657</v>
      </c>
      <c r="J36" s="358">
        <f>J34/(J34+J35)*100</f>
        <v>88.888888888888886</v>
      </c>
      <c r="K36" s="358"/>
      <c r="L36" s="376">
        <f>L34/(L35+L34)*100</f>
        <v>88.888888888888886</v>
      </c>
      <c r="M36" s="358">
        <f>M34/(M34+M35)*100</f>
        <v>90</v>
      </c>
      <c r="N36" s="358"/>
      <c r="O36" s="376">
        <f>O34/(O35+O34)*100</f>
        <v>90</v>
      </c>
    </row>
    <row r="37" spans="1:15" ht="16" thickBot="1" x14ac:dyDescent="0.25">
      <c r="A37" s="92"/>
      <c r="B37" s="389"/>
      <c r="C37" s="388" t="s">
        <v>112</v>
      </c>
      <c r="D37" s="358">
        <f>(D34+F34)/(F34+F35+D34+D35)*100</f>
        <v>81.818181818181827</v>
      </c>
      <c r="E37" s="358"/>
      <c r="F37" s="376"/>
      <c r="G37" s="358">
        <f>(G34+I34)/(I34+I35+G34+G35)*100</f>
        <v>91.666666666666657</v>
      </c>
      <c r="H37" s="358"/>
      <c r="I37" s="376"/>
      <c r="J37" s="358">
        <f>(J34+L34)/(L34+L35+J34+J35)*100</f>
        <v>88.888888888888886</v>
      </c>
      <c r="K37" s="358"/>
      <c r="L37" s="376"/>
      <c r="M37" s="358">
        <f>(M34+O34)/(O34+O35+M34+M35)*100</f>
        <v>90</v>
      </c>
      <c r="N37" s="358"/>
      <c r="O37" s="376"/>
    </row>
    <row r="38" spans="1:15" x14ac:dyDescent="0.2">
      <c r="A38" s="99" t="s">
        <v>133</v>
      </c>
      <c r="B38" s="397" t="s">
        <v>132</v>
      </c>
      <c r="C38" s="393" t="s">
        <v>101</v>
      </c>
      <c r="D38" s="107">
        <v>3</v>
      </c>
      <c r="E38" s="107">
        <v>2</v>
      </c>
      <c r="F38" s="110">
        <v>3</v>
      </c>
      <c r="G38" s="107">
        <v>4</v>
      </c>
      <c r="H38" s="107">
        <v>3</v>
      </c>
      <c r="I38" s="110">
        <v>4</v>
      </c>
      <c r="J38" s="107">
        <v>8</v>
      </c>
      <c r="K38" s="107">
        <v>4</v>
      </c>
      <c r="L38" s="110">
        <v>8</v>
      </c>
      <c r="M38" s="107">
        <v>8</v>
      </c>
      <c r="N38" s="107">
        <v>4</v>
      </c>
      <c r="O38" s="110">
        <v>8</v>
      </c>
    </row>
    <row r="39" spans="1:15" x14ac:dyDescent="0.2">
      <c r="A39" s="94"/>
      <c r="B39" s="396"/>
      <c r="C39" s="392" t="s">
        <v>100</v>
      </c>
      <c r="D39" s="106">
        <v>6</v>
      </c>
      <c r="E39" s="106">
        <v>3</v>
      </c>
      <c r="F39" s="111">
        <v>6</v>
      </c>
      <c r="G39" s="106">
        <v>5</v>
      </c>
      <c r="H39" s="106">
        <v>1</v>
      </c>
      <c r="I39" s="111">
        <v>5</v>
      </c>
      <c r="J39" s="106">
        <v>4</v>
      </c>
      <c r="K39" s="106">
        <v>1</v>
      </c>
      <c r="L39" s="111">
        <v>4</v>
      </c>
      <c r="M39" s="106">
        <v>4</v>
      </c>
      <c r="N39" s="106">
        <v>1</v>
      </c>
      <c r="O39" s="111">
        <v>4</v>
      </c>
    </row>
    <row r="40" spans="1:15" x14ac:dyDescent="0.2">
      <c r="A40" s="94"/>
      <c r="B40" s="396"/>
      <c r="C40" s="390" t="s">
        <v>75</v>
      </c>
      <c r="D40" s="358">
        <f>D38/(D38+D39)*100</f>
        <v>33.333333333333329</v>
      </c>
      <c r="E40" s="358"/>
      <c r="F40" s="376">
        <f>F38/(F39+F38)*100</f>
        <v>33.333333333333329</v>
      </c>
      <c r="G40" s="358">
        <f>G38/(G38+G39)*100</f>
        <v>44.444444444444443</v>
      </c>
      <c r="H40" s="358"/>
      <c r="I40" s="376">
        <f>I38/(I39+I38)*100</f>
        <v>44.444444444444443</v>
      </c>
      <c r="J40" s="358">
        <f>J38/(J38+J39)*100</f>
        <v>66.666666666666657</v>
      </c>
      <c r="K40" s="358"/>
      <c r="L40" s="376">
        <f>L38/(L39+L38)*100</f>
        <v>66.666666666666657</v>
      </c>
      <c r="M40" s="358">
        <f>M38/(M38+M39)*100</f>
        <v>66.666666666666657</v>
      </c>
      <c r="N40" s="358"/>
      <c r="O40" s="376">
        <f>O38/(O39+O38)*100</f>
        <v>66.666666666666657</v>
      </c>
    </row>
    <row r="41" spans="1:15" ht="16" thickBot="1" x14ac:dyDescent="0.25">
      <c r="A41" s="92"/>
      <c r="B41" s="395"/>
      <c r="C41" s="388" t="s">
        <v>112</v>
      </c>
      <c r="D41" s="358">
        <f>(D38+F38)/(F38+F39+D38+D39)*100</f>
        <v>33.333333333333329</v>
      </c>
      <c r="E41" s="358"/>
      <c r="F41" s="376"/>
      <c r="G41" s="358">
        <f>(G38+I38)/(I38+I39+G38+G39)*100</f>
        <v>44.444444444444443</v>
      </c>
      <c r="H41" s="358"/>
      <c r="I41" s="376"/>
      <c r="J41" s="358">
        <f>(J38+L38)/(L38+L39+J38+J39)*100</f>
        <v>66.666666666666657</v>
      </c>
      <c r="K41" s="358"/>
      <c r="L41" s="376"/>
      <c r="M41" s="358">
        <f>(M38+O38)/(O38+O39+M38+M39)*100</f>
        <v>66.666666666666657</v>
      </c>
      <c r="N41" s="358"/>
      <c r="O41" s="376"/>
    </row>
    <row r="42" spans="1:15" x14ac:dyDescent="0.2">
      <c r="A42" s="99">
        <v>10360</v>
      </c>
      <c r="B42" s="394" t="s">
        <v>119</v>
      </c>
      <c r="C42" s="393" t="s">
        <v>100</v>
      </c>
      <c r="D42" s="107">
        <v>11</v>
      </c>
      <c r="E42" s="107">
        <v>8</v>
      </c>
      <c r="F42" s="110">
        <v>11</v>
      </c>
      <c r="G42" s="107">
        <v>10</v>
      </c>
      <c r="H42" s="107">
        <v>6</v>
      </c>
      <c r="I42" s="110">
        <v>10</v>
      </c>
      <c r="J42" s="107">
        <v>9</v>
      </c>
      <c r="K42" s="107">
        <v>9</v>
      </c>
      <c r="L42" s="110">
        <v>9</v>
      </c>
      <c r="M42" s="107">
        <v>11</v>
      </c>
      <c r="N42" s="107">
        <v>7</v>
      </c>
      <c r="O42" s="110">
        <v>11</v>
      </c>
    </row>
    <row r="43" spans="1:15" x14ac:dyDescent="0.2">
      <c r="A43" s="94"/>
      <c r="B43" s="391"/>
      <c r="C43" s="392" t="s">
        <v>101</v>
      </c>
      <c r="D43" s="106">
        <v>0</v>
      </c>
      <c r="E43" s="106">
        <v>1</v>
      </c>
      <c r="F43" s="111">
        <v>0</v>
      </c>
      <c r="G43" s="106">
        <v>0</v>
      </c>
      <c r="H43" s="106">
        <v>0</v>
      </c>
      <c r="I43" s="111">
        <v>0</v>
      </c>
      <c r="J43" s="106">
        <v>0</v>
      </c>
      <c r="K43" s="106">
        <v>0</v>
      </c>
      <c r="L43" s="111">
        <v>0</v>
      </c>
      <c r="M43" s="106">
        <v>0</v>
      </c>
      <c r="N43" s="106">
        <v>0</v>
      </c>
      <c r="O43" s="111">
        <v>0</v>
      </c>
    </row>
    <row r="44" spans="1:15" x14ac:dyDescent="0.2">
      <c r="A44" s="94"/>
      <c r="B44" s="391"/>
      <c r="C44" s="390" t="s">
        <v>75</v>
      </c>
      <c r="D44" s="358">
        <f>D42/(D42+D43)*100</f>
        <v>100</v>
      </c>
      <c r="E44" s="358"/>
      <c r="F44" s="376">
        <f>F42/(F43+F42)*100</f>
        <v>100</v>
      </c>
      <c r="G44" s="358">
        <f>G42/(G42+G43)*100</f>
        <v>100</v>
      </c>
      <c r="H44" s="358"/>
      <c r="I44" s="376">
        <f>I42/(I43+I42)*100</f>
        <v>100</v>
      </c>
      <c r="J44" s="358">
        <f>J42/(J42+J43)*100</f>
        <v>100</v>
      </c>
      <c r="K44" s="358"/>
      <c r="L44" s="376">
        <f>L42/(L43+L42)*100</f>
        <v>100</v>
      </c>
      <c r="M44" s="358">
        <f>M42/(M42+M43)*100</f>
        <v>100</v>
      </c>
      <c r="N44" s="358"/>
      <c r="O44" s="376">
        <f>O42/(O43+O42)*100</f>
        <v>100</v>
      </c>
    </row>
    <row r="45" spans="1:15" ht="16" thickBot="1" x14ac:dyDescent="0.25">
      <c r="A45" s="92"/>
      <c r="B45" s="389"/>
      <c r="C45" s="388" t="s">
        <v>112</v>
      </c>
      <c r="D45" s="358">
        <f>(D42+F42)/(F42+F43+D42+D43)*100</f>
        <v>100</v>
      </c>
      <c r="E45" s="358"/>
      <c r="F45" s="376"/>
      <c r="G45" s="358">
        <f>(G42+I42)/(I42+I43+G42+G43)*100</f>
        <v>100</v>
      </c>
      <c r="H45" s="358"/>
      <c r="I45" s="376"/>
      <c r="J45" s="358">
        <f>(J42+L42)/(L42+L43+J42+J43)*100</f>
        <v>100</v>
      </c>
      <c r="K45" s="358"/>
      <c r="L45" s="376"/>
      <c r="M45" s="358">
        <f>(M42+O42)/(O42+O43+M42+M43)*100</f>
        <v>100</v>
      </c>
      <c r="N45" s="358"/>
      <c r="O45" s="376"/>
    </row>
    <row r="46" spans="1:15" x14ac:dyDescent="0.2">
      <c r="A46" s="99">
        <v>10361</v>
      </c>
      <c r="B46" s="397" t="s">
        <v>132</v>
      </c>
      <c r="C46" s="393" t="s">
        <v>101</v>
      </c>
      <c r="D46" s="107">
        <v>1</v>
      </c>
      <c r="E46" s="107">
        <v>0</v>
      </c>
      <c r="F46" s="110">
        <v>1</v>
      </c>
      <c r="G46" s="107">
        <v>1</v>
      </c>
      <c r="H46" s="107">
        <v>1</v>
      </c>
      <c r="I46" s="110">
        <v>1</v>
      </c>
      <c r="J46" s="107">
        <v>0</v>
      </c>
      <c r="K46" s="107">
        <v>0</v>
      </c>
      <c r="L46" s="110">
        <v>0</v>
      </c>
      <c r="M46" s="107">
        <v>10</v>
      </c>
      <c r="N46" s="107">
        <v>3</v>
      </c>
      <c r="O46" s="110">
        <v>10</v>
      </c>
    </row>
    <row r="47" spans="1:15" x14ac:dyDescent="0.2">
      <c r="A47" s="94"/>
      <c r="B47" s="396"/>
      <c r="C47" s="392" t="s">
        <v>100</v>
      </c>
      <c r="D47" s="106">
        <v>7</v>
      </c>
      <c r="E47" s="106">
        <v>11</v>
      </c>
      <c r="F47" s="111">
        <v>7</v>
      </c>
      <c r="G47" s="106">
        <v>4</v>
      </c>
      <c r="H47" s="106">
        <v>4</v>
      </c>
      <c r="I47" s="111">
        <v>4</v>
      </c>
      <c r="J47" s="106">
        <v>9</v>
      </c>
      <c r="K47" s="106">
        <v>4</v>
      </c>
      <c r="L47" s="111">
        <v>9</v>
      </c>
      <c r="M47" s="106">
        <v>1</v>
      </c>
      <c r="N47" s="106">
        <v>2</v>
      </c>
      <c r="O47" s="111">
        <v>1</v>
      </c>
    </row>
    <row r="48" spans="1:15" x14ac:dyDescent="0.2">
      <c r="A48" s="94"/>
      <c r="B48" s="396"/>
      <c r="C48" s="390" t="s">
        <v>75</v>
      </c>
      <c r="D48" s="358">
        <f>D46/(D46+D47)*100</f>
        <v>12.5</v>
      </c>
      <c r="E48" s="358"/>
      <c r="F48" s="376">
        <f>F46/(F47+F46)*100</f>
        <v>12.5</v>
      </c>
      <c r="G48" s="358">
        <f>G46/(G46+G47)*100</f>
        <v>20</v>
      </c>
      <c r="H48" s="358"/>
      <c r="I48" s="376">
        <f>I46/(I47+I46)*100</f>
        <v>20</v>
      </c>
      <c r="J48" s="358">
        <f>J46/(J46+J47)*100</f>
        <v>0</v>
      </c>
      <c r="K48" s="358"/>
      <c r="L48" s="376">
        <f>L46/(L47+L46)*100</f>
        <v>0</v>
      </c>
      <c r="M48" s="358">
        <f>M46/(M46+M47)*100</f>
        <v>90.909090909090907</v>
      </c>
      <c r="N48" s="358"/>
      <c r="O48" s="376">
        <f>O46/(O47+O46)*100</f>
        <v>90.909090909090907</v>
      </c>
    </row>
    <row r="49" spans="1:15" ht="16" thickBot="1" x14ac:dyDescent="0.25">
      <c r="A49" s="92"/>
      <c r="B49" s="395"/>
      <c r="C49" s="390" t="s">
        <v>112</v>
      </c>
      <c r="D49" s="386">
        <f>(D46+F46)/(F46+F47+D46+D47)*100</f>
        <v>12.5</v>
      </c>
      <c r="E49" s="386"/>
      <c r="F49" s="387"/>
      <c r="G49" s="386">
        <f>(G46+I46)/(I46+I47+G46+G47)*100</f>
        <v>20</v>
      </c>
      <c r="H49" s="386"/>
      <c r="I49" s="387"/>
      <c r="J49" s="386">
        <f>(J46+L46)/(L46+L47+J46+J47)*100</f>
        <v>0</v>
      </c>
      <c r="K49" s="386"/>
      <c r="L49" s="387"/>
      <c r="M49" s="386">
        <f>(M46+O46)/(O46+O47+M46+M47)*100</f>
        <v>90.909090909090907</v>
      </c>
      <c r="N49" s="386"/>
      <c r="O49" s="387"/>
    </row>
    <row r="50" spans="1:15" ht="15" customHeight="1" x14ac:dyDescent="0.2">
      <c r="A50" s="99">
        <v>10505</v>
      </c>
      <c r="B50" s="394" t="s">
        <v>119</v>
      </c>
      <c r="C50" s="393" t="s">
        <v>100</v>
      </c>
      <c r="D50" s="107">
        <v>7</v>
      </c>
      <c r="E50" s="107">
        <v>0</v>
      </c>
      <c r="F50" s="110">
        <v>7</v>
      </c>
      <c r="G50" s="107">
        <v>4</v>
      </c>
      <c r="H50" s="107">
        <v>2</v>
      </c>
      <c r="I50" s="110">
        <v>4</v>
      </c>
      <c r="J50" s="107">
        <v>2</v>
      </c>
      <c r="K50" s="107">
        <v>0</v>
      </c>
      <c r="L50" s="110">
        <v>2</v>
      </c>
      <c r="M50" s="107">
        <v>2</v>
      </c>
      <c r="N50" s="107">
        <v>0</v>
      </c>
      <c r="O50" s="110">
        <v>2</v>
      </c>
    </row>
    <row r="51" spans="1:15" x14ac:dyDescent="0.2">
      <c r="A51" s="94"/>
      <c r="B51" s="391"/>
      <c r="C51" s="392" t="s">
        <v>101</v>
      </c>
      <c r="D51" s="106">
        <v>3</v>
      </c>
      <c r="E51" s="106">
        <v>1</v>
      </c>
      <c r="F51" s="111">
        <v>3</v>
      </c>
      <c r="G51" s="106">
        <v>6</v>
      </c>
      <c r="H51" s="106">
        <v>0</v>
      </c>
      <c r="I51" s="111">
        <v>6</v>
      </c>
      <c r="J51" s="106">
        <v>8</v>
      </c>
      <c r="K51" s="106">
        <v>3</v>
      </c>
      <c r="L51" s="111">
        <v>8</v>
      </c>
      <c r="M51" s="106">
        <v>8</v>
      </c>
      <c r="N51" s="106">
        <v>5</v>
      </c>
      <c r="O51" s="111">
        <v>8</v>
      </c>
    </row>
    <row r="52" spans="1:15" x14ac:dyDescent="0.2">
      <c r="A52" s="94"/>
      <c r="B52" s="391"/>
      <c r="C52" s="390" t="s">
        <v>75</v>
      </c>
      <c r="D52" s="358">
        <f>D50/(D50+D51)*100</f>
        <v>70</v>
      </c>
      <c r="E52" s="358"/>
      <c r="F52" s="376">
        <f>F50/(F51+F50)*100</f>
        <v>70</v>
      </c>
      <c r="G52" s="358">
        <f>G50/(G50+G51)*100</f>
        <v>40</v>
      </c>
      <c r="H52" s="358"/>
      <c r="I52" s="376">
        <f>I50/(I51+I50)*100</f>
        <v>40</v>
      </c>
      <c r="J52" s="358">
        <f>J50/(J50+J51)*100</f>
        <v>20</v>
      </c>
      <c r="K52" s="358"/>
      <c r="L52" s="376">
        <f>L50/(L51+L50)*100</f>
        <v>20</v>
      </c>
      <c r="M52" s="358">
        <f>M50/(M50+M51)*100</f>
        <v>20</v>
      </c>
      <c r="N52" s="358"/>
      <c r="O52" s="376">
        <f>O50/(O51+O50)*100</f>
        <v>20</v>
      </c>
    </row>
    <row r="53" spans="1:15" ht="16" thickBot="1" x14ac:dyDescent="0.25">
      <c r="A53" s="92"/>
      <c r="B53" s="389"/>
      <c r="C53" s="388" t="s">
        <v>112</v>
      </c>
      <c r="D53" s="358">
        <f>(D50+F50)/(F50+F51+D50+D51)*100</f>
        <v>70</v>
      </c>
      <c r="E53" s="358"/>
      <c r="F53" s="376"/>
      <c r="G53" s="358">
        <f>(G50+I50)/(I50+I51+G50+G51)*100</f>
        <v>40</v>
      </c>
      <c r="H53" s="358"/>
      <c r="I53" s="376"/>
      <c r="J53" s="358">
        <f>(J50+L50)/(L50+L51+J50+J51)*100</f>
        <v>20</v>
      </c>
      <c r="K53" s="358"/>
      <c r="L53" s="376"/>
      <c r="M53" s="358">
        <f>(M50+O50)/(O50+O51+M50+M51)*100</f>
        <v>20</v>
      </c>
      <c r="N53" s="358"/>
      <c r="O53" s="376"/>
    </row>
    <row r="54" spans="1:15" ht="15" customHeight="1" x14ac:dyDescent="0.2">
      <c r="A54" s="99">
        <v>10506</v>
      </c>
      <c r="B54" s="397" t="s">
        <v>132</v>
      </c>
      <c r="C54" s="393" t="s">
        <v>101</v>
      </c>
      <c r="D54" s="107">
        <v>3</v>
      </c>
      <c r="E54" s="107">
        <v>0</v>
      </c>
      <c r="F54" s="110">
        <v>3</v>
      </c>
      <c r="G54" s="107">
        <v>5</v>
      </c>
      <c r="H54" s="107">
        <v>2</v>
      </c>
      <c r="I54" s="110">
        <v>5</v>
      </c>
      <c r="J54" s="107">
        <v>7</v>
      </c>
      <c r="K54" s="107">
        <v>3</v>
      </c>
      <c r="L54" s="110">
        <v>7</v>
      </c>
      <c r="M54" s="107">
        <v>4</v>
      </c>
      <c r="N54" s="107">
        <v>0</v>
      </c>
      <c r="O54" s="110">
        <v>4</v>
      </c>
    </row>
    <row r="55" spans="1:15" x14ac:dyDescent="0.2">
      <c r="A55" s="94"/>
      <c r="B55" s="396"/>
      <c r="C55" s="392" t="s">
        <v>100</v>
      </c>
      <c r="D55" s="106">
        <v>2</v>
      </c>
      <c r="E55" s="106">
        <v>1</v>
      </c>
      <c r="F55" s="111">
        <v>2</v>
      </c>
      <c r="G55" s="106">
        <v>3</v>
      </c>
      <c r="H55" s="106">
        <v>2</v>
      </c>
      <c r="I55" s="111">
        <v>3</v>
      </c>
      <c r="J55" s="106">
        <v>2</v>
      </c>
      <c r="K55" s="106">
        <v>0</v>
      </c>
      <c r="L55" s="111">
        <v>2</v>
      </c>
      <c r="M55" s="106">
        <v>2</v>
      </c>
      <c r="N55" s="106">
        <v>0</v>
      </c>
      <c r="O55" s="111">
        <v>2</v>
      </c>
    </row>
    <row r="56" spans="1:15" x14ac:dyDescent="0.2">
      <c r="A56" s="94"/>
      <c r="B56" s="396"/>
      <c r="C56" s="390" t="s">
        <v>75</v>
      </c>
      <c r="D56" s="358">
        <f>D54/(D54+D55)*100</f>
        <v>60</v>
      </c>
      <c r="E56" s="358"/>
      <c r="F56" s="376">
        <f>F54/(F55+F54)*100</f>
        <v>60</v>
      </c>
      <c r="G56" s="358">
        <f>G54/(G54+G55)*100</f>
        <v>62.5</v>
      </c>
      <c r="H56" s="358"/>
      <c r="I56" s="376">
        <f>I54/(I55+I54)*100</f>
        <v>62.5</v>
      </c>
      <c r="J56" s="358">
        <f>J54/(J54+J55)*100</f>
        <v>77.777777777777786</v>
      </c>
      <c r="K56" s="358"/>
      <c r="L56" s="376">
        <f>L54/(L55+L54)*100</f>
        <v>77.777777777777786</v>
      </c>
      <c r="M56" s="358">
        <f>M54/(M54+M55)*100</f>
        <v>66.666666666666657</v>
      </c>
      <c r="N56" s="358"/>
      <c r="O56" s="376">
        <f>O54/(O55+O54)*100</f>
        <v>66.666666666666657</v>
      </c>
    </row>
    <row r="57" spans="1:15" ht="16" thickBot="1" x14ac:dyDescent="0.25">
      <c r="A57" s="92"/>
      <c r="B57" s="395"/>
      <c r="C57" s="388" t="s">
        <v>112</v>
      </c>
      <c r="D57" s="358">
        <f>(D54+F54)/(F54+F55+D54+D55)*100</f>
        <v>60</v>
      </c>
      <c r="E57" s="358"/>
      <c r="F57" s="376"/>
      <c r="G57" s="358">
        <f>(G54+I54)/(I54+I55+G54+G55)*100</f>
        <v>62.5</v>
      </c>
      <c r="H57" s="358"/>
      <c r="I57" s="376"/>
      <c r="J57" s="358">
        <f>(J54+L54)/(L54+L55+J54+J55)*100</f>
        <v>77.777777777777786</v>
      </c>
      <c r="K57" s="358"/>
      <c r="L57" s="376"/>
      <c r="M57" s="358">
        <f>(M54+O54)/(O54+O55+M54+M55)*100</f>
        <v>66.666666666666657</v>
      </c>
      <c r="N57" s="358"/>
      <c r="O57" s="376"/>
    </row>
    <row r="58" spans="1:15" ht="15" customHeight="1" x14ac:dyDescent="0.2">
      <c r="A58" s="99">
        <v>10508</v>
      </c>
      <c r="B58" s="394" t="s">
        <v>119</v>
      </c>
      <c r="C58" s="393" t="s">
        <v>100</v>
      </c>
      <c r="D58" s="107">
        <v>4</v>
      </c>
      <c r="E58" s="107">
        <v>0</v>
      </c>
      <c r="F58" s="110">
        <v>4</v>
      </c>
      <c r="G58" s="107">
        <v>3</v>
      </c>
      <c r="H58" s="107">
        <v>1</v>
      </c>
      <c r="I58" s="110">
        <v>3</v>
      </c>
      <c r="J58" s="107">
        <v>3</v>
      </c>
      <c r="K58" s="107">
        <v>2</v>
      </c>
      <c r="L58" s="110">
        <v>3</v>
      </c>
      <c r="M58" s="107">
        <v>4</v>
      </c>
      <c r="N58" s="107">
        <v>0</v>
      </c>
      <c r="O58" s="110">
        <v>4</v>
      </c>
    </row>
    <row r="59" spans="1:15" x14ac:dyDescent="0.2">
      <c r="A59" s="94"/>
      <c r="B59" s="391"/>
      <c r="C59" s="392" t="s">
        <v>101</v>
      </c>
      <c r="D59" s="106">
        <v>3</v>
      </c>
      <c r="E59" s="106">
        <v>0</v>
      </c>
      <c r="F59" s="111">
        <v>3</v>
      </c>
      <c r="G59" s="106">
        <v>6</v>
      </c>
      <c r="H59" s="106">
        <v>0</v>
      </c>
      <c r="I59" s="111">
        <v>6</v>
      </c>
      <c r="J59" s="106">
        <v>6</v>
      </c>
      <c r="K59" s="106">
        <v>0</v>
      </c>
      <c r="L59" s="111">
        <v>6</v>
      </c>
      <c r="M59" s="106">
        <v>6</v>
      </c>
      <c r="N59" s="106">
        <v>3</v>
      </c>
      <c r="O59" s="111">
        <v>6</v>
      </c>
    </row>
    <row r="60" spans="1:15" x14ac:dyDescent="0.2">
      <c r="A60" s="94"/>
      <c r="B60" s="391"/>
      <c r="C60" s="390" t="s">
        <v>75</v>
      </c>
      <c r="D60" s="358">
        <f>D58/(D58+D59)*100</f>
        <v>57.142857142857139</v>
      </c>
      <c r="E60" s="358"/>
      <c r="F60" s="376">
        <f>F58/(F59+F58)*100</f>
        <v>57.142857142857139</v>
      </c>
      <c r="G60" s="358">
        <f>G58/(G58+G59)*100</f>
        <v>33.333333333333329</v>
      </c>
      <c r="H60" s="358"/>
      <c r="I60" s="376">
        <f>I58/(I59+I58)*100</f>
        <v>33.333333333333329</v>
      </c>
      <c r="J60" s="358">
        <f>J58/(J58+J59)*100</f>
        <v>33.333333333333329</v>
      </c>
      <c r="K60" s="358"/>
      <c r="L60" s="376">
        <f>L58/(L59+L58)*100</f>
        <v>33.333333333333329</v>
      </c>
      <c r="M60" s="358">
        <f>M58/(M58+M59)*100</f>
        <v>40</v>
      </c>
      <c r="N60" s="358"/>
      <c r="O60" s="376">
        <f>O58/(O59+O58)*100</f>
        <v>40</v>
      </c>
    </row>
    <row r="61" spans="1:15" ht="16" thickBot="1" x14ac:dyDescent="0.25">
      <c r="A61" s="92"/>
      <c r="B61" s="389"/>
      <c r="C61" s="388" t="s">
        <v>112</v>
      </c>
      <c r="D61" s="358">
        <f>(D58+F58)/(F58+F59+D58+D59)*100</f>
        <v>57.142857142857139</v>
      </c>
      <c r="E61" s="358"/>
      <c r="F61" s="376"/>
      <c r="G61" s="358">
        <f>(G58+I58)/(I58+I59+G58+G59)*100</f>
        <v>33.333333333333329</v>
      </c>
      <c r="H61" s="358"/>
      <c r="I61" s="376"/>
      <c r="J61" s="358">
        <f>(J58+L58)/(L58+L59+J58+J59)*100</f>
        <v>33.333333333333329</v>
      </c>
      <c r="K61" s="358"/>
      <c r="L61" s="376"/>
      <c r="M61" s="358">
        <f>(M58+O58)/(O58+O59+M58+M59)*100</f>
        <v>40</v>
      </c>
      <c r="N61" s="358"/>
      <c r="O61" s="376"/>
    </row>
    <row r="62" spans="1:15" x14ac:dyDescent="0.2">
      <c r="C62" s="376" t="s">
        <v>77</v>
      </c>
      <c r="D62" s="107">
        <f>AVERAGE(D6,D10,D14,D26,D30,D34,D38,D42,D46)</f>
        <v>5.7777777777777777</v>
      </c>
      <c r="E62" s="107">
        <f>AVERAGE(E6,E10,E14,E26,E30,E34,E38,E42,E46)</f>
        <v>2.4444444444444446</v>
      </c>
      <c r="F62" s="107">
        <f>AVERAGE(F6,F10,F14,F26,F30,F34,F38,F42,F46)</f>
        <v>5.7777777777777777</v>
      </c>
      <c r="G62" s="107">
        <f>AVERAGE(G6,G10,G14,G26,G30,G34,G38,G42,G46)</f>
        <v>6.7777777777777777</v>
      </c>
      <c r="H62" s="107">
        <f>AVERAGE(H6,H10,H14,H26,H30,H34,H38,H42,H46)</f>
        <v>3.2222222222222223</v>
      </c>
      <c r="I62" s="107">
        <f>AVERAGE(I6,I10,I14,I26,I30,I34,I38,I42,I46)</f>
        <v>6.7777777777777777</v>
      </c>
      <c r="J62" s="107">
        <f>AVERAGE(J6,J10,J14,J26,J34,J38,J42,J46)</f>
        <v>6.75</v>
      </c>
      <c r="K62" s="107">
        <f>AVERAGE(K6,K10,K14,K26,K34,K38,K42,K46)</f>
        <v>3</v>
      </c>
      <c r="L62" s="107">
        <f>AVERAGE(L6,L10,L14,L26,L34,L38,L42,L46)</f>
        <v>6.75</v>
      </c>
      <c r="M62" s="107">
        <f>AVERAGE(M6,M10,M14,M26,M34,M38,M42,M46)</f>
        <v>8.375</v>
      </c>
      <c r="N62" s="107">
        <f>AVERAGE(N6,N10,N14,N26,N34,N38,N42,N46)</f>
        <v>4.375</v>
      </c>
      <c r="O62" s="107">
        <f>AVERAGE(O6,O10,O14,O26,O34,O38,O42,O46)</f>
        <v>8.375</v>
      </c>
    </row>
    <row r="63" spans="1:15" x14ac:dyDescent="0.2">
      <c r="A63" s="34" t="s">
        <v>111</v>
      </c>
      <c r="C63" s="376" t="s">
        <v>71</v>
      </c>
      <c r="D63" s="107">
        <f>STDEV(D6,D10,D14,D26,D30,D34,D38,D42,D46)/SQRT(9)</f>
        <v>1.2108052620946315</v>
      </c>
      <c r="E63" s="107">
        <f>STDEV(E6,E10,E14,E26,E30,E34,E38,E42,E46)/SQRT(9)</f>
        <v>0.94444444444444453</v>
      </c>
      <c r="F63" s="107">
        <f>STDEV(F6,F10,F14,F26,F30,F34,F38,F42,F46)/SQRT(9)</f>
        <v>1.2108052620946315</v>
      </c>
      <c r="G63" s="107">
        <f>STDEV(G6,G10,G14,G26,G30,G34,G38,G42,G46)/SQRT(9)</f>
        <v>1.1399046960379551</v>
      </c>
      <c r="H63" s="107">
        <f>STDEV(H6,H10,H14,H26,H30,H34,H38,H42,H46)/SQRT(9)</f>
        <v>0.61864048475889133</v>
      </c>
      <c r="I63" s="107">
        <f>STDEV(I6,I10,I14,I26,I30,I34,I38,I42,I46)/SQRT(9)</f>
        <v>1.1399046960379551</v>
      </c>
      <c r="J63" s="107">
        <f>STDEV(J6,J10,J14,J26,J34,J38,J42,J46)/SQRT(8)</f>
        <v>1.0307764064044151</v>
      </c>
      <c r="K63" s="107">
        <f>STDEV(K6,K10,K14,K26,K34,K38,K42,K46)/SQRT(8)</f>
        <v>1.0522085616183023</v>
      </c>
      <c r="L63" s="107">
        <f>STDEV(L6,L10,L14,L26,L34,L38,L42,L46)/SQRT(8)</f>
        <v>1.0307764064044151</v>
      </c>
      <c r="M63" s="107">
        <f>STDEV(M6,M10,M14,M26,M34,M38,M42,M46)/SQRT(8)</f>
        <v>0.65294661781365071</v>
      </c>
      <c r="N63" s="107">
        <f>STDEV(N6,N10,N14,N26,N34,N38,N42,N46)/SQRT(8)</f>
        <v>1.3749999999999998</v>
      </c>
      <c r="O63" s="107">
        <f>STDEV(O6,O10,O14,O26,O34,O38,O42,O46)/SQRT(8)</f>
        <v>0.65294661781365071</v>
      </c>
    </row>
    <row r="64" spans="1:15" x14ac:dyDescent="0.2">
      <c r="C64" s="376" t="s">
        <v>77</v>
      </c>
      <c r="D64" s="106">
        <f>AVERAGE(D7,D11,D15,D27,D31,D35,D39,D43,D47)</f>
        <v>3.2222222222222223</v>
      </c>
      <c r="E64" s="106">
        <f>AVERAGE(E7,E11,E15,E27,E31,E35,E39,E43,E47)</f>
        <v>2.1111111111111112</v>
      </c>
      <c r="F64" s="106">
        <f>AVERAGE(F7,F11,F15,F27,F31,F35,F39,F43,F47)</f>
        <v>3.2222222222222223</v>
      </c>
      <c r="G64" s="106">
        <f>AVERAGE(G7,G11,G15,G27,G31,G35,G39,G43,G47)</f>
        <v>2.4444444444444446</v>
      </c>
      <c r="H64" s="106">
        <f>AVERAGE(H7,H11,H15,H27,H31,H35,H39,H43,H47)</f>
        <v>1</v>
      </c>
      <c r="I64" s="106">
        <f>AVERAGE(I7,I11,I15,I27,I31,I35,I39,I43,I47)</f>
        <v>2.4444444444444446</v>
      </c>
      <c r="J64" s="106">
        <f>AVERAGE(J7,J11,J15,J27,J35,J39,J43,J47)</f>
        <v>2.75</v>
      </c>
      <c r="K64" s="106">
        <f>AVERAGE(K7,K11,K15,K27,K35,K39,K43,K47)</f>
        <v>1.125</v>
      </c>
      <c r="L64" s="106">
        <f>AVERAGE(L7,L11,L15,L27,L35,L39,L43,L47)</f>
        <v>2.75</v>
      </c>
      <c r="M64" s="106">
        <f>AVERAGE(M7,M11,M15,M27,M35,M39,M43,M47)</f>
        <v>1.375</v>
      </c>
      <c r="N64" s="106">
        <f>AVERAGE(N7,N11,N15,N27,N35,N39,N43,N47)</f>
        <v>0.5</v>
      </c>
      <c r="O64" s="106">
        <f>AVERAGE(O7,O11,O15,O27,O35,O39,O43,O47)</f>
        <v>1.375</v>
      </c>
    </row>
    <row r="65" spans="1:35" ht="15.75" customHeight="1" x14ac:dyDescent="0.2">
      <c r="C65" s="376" t="s">
        <v>71</v>
      </c>
      <c r="D65" s="106">
        <f>STDEV(D7,D11,D15,D27,D31,D35,D39,D43,D47)/SQRT(9)</f>
        <v>0.79543450351535305</v>
      </c>
      <c r="E65" s="106">
        <f>STDEV(E7,E11,E15,E27,E31,E35,E39,E43,E47)/SQRT(9)</f>
        <v>1.1600340565456166</v>
      </c>
      <c r="F65" s="106">
        <f>STDEV(F7,F11,F15,F27,F31,F35,F39,F43,F47)/SQRT(9)</f>
        <v>0.79543450351535305</v>
      </c>
      <c r="G65" s="106">
        <f>STDEV(G7,G11,G15,G27,G31,G35,G39,G43,G47)/SQRT(9)</f>
        <v>0.89924522534659135</v>
      </c>
      <c r="H65" s="106">
        <f>STDEV(H7,H11,H15,H27,H31,H35,H39,H43,H47)/SQRT(9)</f>
        <v>0.44095855184409843</v>
      </c>
      <c r="I65" s="106">
        <f>STDEV(I7,I11,I15,I27,I31,I35,I39,I43,I47)/SQRT(9)</f>
        <v>0.89924522534659135</v>
      </c>
      <c r="J65" s="106">
        <f>STDEV(J7,J11,J15,J27,J35,J39,J43,J47)/SQRT(8)</f>
        <v>1.1299494299683124</v>
      </c>
      <c r="K65" s="106">
        <f>STDEV(K7,K11,K15,K27,K35,K39,K43,K47)/SQRT(8)</f>
        <v>0.51538820320220757</v>
      </c>
      <c r="L65" s="106">
        <f>STDEV(L7,L11,L15,L27,L35,L39,L43,L47)/SQRT(8)</f>
        <v>1.1299494299683124</v>
      </c>
      <c r="M65" s="106">
        <f>STDEV(M7,M11,M15,M27,M35,M39,M43,M47)/SQRT(8)</f>
        <v>0.46049274850812955</v>
      </c>
      <c r="N65" s="106">
        <f>STDEV(N7,N11,N15,N27,N35,N39,N43,N47)/SQRT(8)</f>
        <v>0.26726124191242434</v>
      </c>
      <c r="O65" s="106">
        <f>STDEV(O7,O11,O15,O27,O35,O39,O43,O47)/SQRT(8)</f>
        <v>0.46049274850812955</v>
      </c>
      <c r="Y65" s="46"/>
      <c r="Z65" s="46"/>
      <c r="AA65" s="50"/>
      <c r="AB65" s="50"/>
      <c r="AC65" s="50"/>
      <c r="AD65" s="50"/>
      <c r="AE65" s="50"/>
      <c r="AF65" s="50"/>
    </row>
    <row r="66" spans="1:35" x14ac:dyDescent="0.2">
      <c r="C66" s="376" t="s">
        <v>131</v>
      </c>
      <c r="D66" s="358">
        <f>AVERAGE(D8,D13,D17,D29,D33,D37,D41,D45,D49)</f>
        <v>61.405723905723903</v>
      </c>
      <c r="E66" s="358"/>
      <c r="F66" s="358">
        <f>AVERAGE(F8,F13,F17,F29,F33,F37,F41,F45,F49)</f>
        <v>50</v>
      </c>
      <c r="G66" s="358">
        <f>AVERAGE(G8,G13,G17,G29,G33,G37,G41,G45,G49)</f>
        <v>71.666666666666671</v>
      </c>
      <c r="H66" s="358"/>
      <c r="I66" s="358">
        <f>AVERAGE(I8,I13,I17,I29,I33,I37,I41,I45,I49)</f>
        <v>88.888888888888886</v>
      </c>
      <c r="J66" s="358">
        <f>AVERAGE(J8,J13,J17,J29,J37,J41,J45,J49)</f>
        <v>72.569444444444443</v>
      </c>
      <c r="K66" s="358"/>
      <c r="L66" s="358">
        <f>AVERAGE(L8,L13,L17,L29,L37,L41,L45,L49)</f>
        <v>100</v>
      </c>
      <c r="M66" s="358">
        <f>AVERAGE(M8,M13,M17,M29,M37,M41,M45,M49)</f>
        <v>86.085858585858588</v>
      </c>
      <c r="N66" s="358"/>
      <c r="O66" s="358">
        <f>AVERAGE(O8,O13,O17,O29,O37,O41,O45,O49)</f>
        <v>77.777777777777786</v>
      </c>
      <c r="Y66" s="45"/>
      <c r="Z66" s="45"/>
      <c r="AA66" s="45"/>
      <c r="AB66" s="45"/>
      <c r="AC66" s="45"/>
      <c r="AD66" s="45"/>
      <c r="AE66" s="45"/>
      <c r="AF66" s="45"/>
    </row>
    <row r="67" spans="1:35" ht="16" thickBot="1" x14ac:dyDescent="0.25">
      <c r="A67" s="14"/>
      <c r="C67" s="387" t="s">
        <v>71</v>
      </c>
      <c r="D67" s="386">
        <f>STDEV(D8,D12,D16,D20,D24,D28,D32,D36,D40,D44,D48)/SQRT(9)</f>
        <v>8.4553873006121893</v>
      </c>
      <c r="E67" s="386"/>
      <c r="F67" s="386">
        <f>STDEV(F8,F12,F16,F20,F24,F28,F32,F36,F40,F44,F48)/SQRT(9)</f>
        <v>8.4553873006121893</v>
      </c>
      <c r="G67" s="386">
        <f>STDEV(G8,G12,G16,G20,G24,G28,G32,G36,G40,G44,G48)/SQRT(9)</f>
        <v>11.675214654838818</v>
      </c>
      <c r="H67" s="386"/>
      <c r="I67" s="386">
        <f>STDEV(I8,I12,I16,I20,I24,I28,I32,I36,I40,I44,I48)/SQRT(9)</f>
        <v>11.675214654838818</v>
      </c>
      <c r="J67" s="386">
        <f>STDEV(J8,J12,J16,J20,J24,J28,J36,J40,J44,J48)/SQRT(8)</f>
        <v>11.103874958529127</v>
      </c>
      <c r="K67" s="386"/>
      <c r="L67" s="386">
        <f>STDEV(L8,L12,L16,L20,L24,L28,L36,L40,L44,L48)/SQRT(8)</f>
        <v>11.103874958529127</v>
      </c>
      <c r="M67" s="386">
        <f>STDEV(M8,M12,M16,M24,M28,M36,M40,M44,M48)/SQRT(8)</f>
        <v>5.6926975279387406</v>
      </c>
      <c r="N67" s="386"/>
      <c r="O67" s="386">
        <f>STDEV(O8,O12,O16,O24,O28,O36,O40,O44,O48)/SQRT(8)</f>
        <v>5.6926975279387406</v>
      </c>
    </row>
    <row r="68" spans="1:35" x14ac:dyDescent="0.2">
      <c r="B68" s="385" t="s">
        <v>119</v>
      </c>
      <c r="C68" s="381" t="s">
        <v>77</v>
      </c>
      <c r="D68" s="380">
        <f>AVERAGE(D10,D14,D30,D34,D42)</f>
        <v>8.4</v>
      </c>
      <c r="E68" s="380">
        <f>AVERAGE(E10,E14,E30,E34,E42)</f>
        <v>4</v>
      </c>
      <c r="F68" s="380">
        <f>AVERAGE(F10,F14,F30,F34,F42)</f>
        <v>8.4</v>
      </c>
      <c r="G68" s="380">
        <f>AVERAGE(G10,G14,G30,G34,G42)</f>
        <v>8.6</v>
      </c>
      <c r="H68" s="380">
        <f>AVERAGE(H10,H14,H30,H34,H42)</f>
        <v>4.2</v>
      </c>
      <c r="I68" s="380">
        <f>AVERAGE(I10,I14,I30,I34,I42)</f>
        <v>8.6</v>
      </c>
      <c r="J68" s="380">
        <f>AVERAGE(J10,J14,J34,J42)</f>
        <v>7.5</v>
      </c>
      <c r="K68" s="380">
        <f>AVERAGE(K10,K14,K34,K42)</f>
        <v>4.75</v>
      </c>
      <c r="L68" s="380">
        <f>AVERAGE(L10,L14,L34,L42)</f>
        <v>7.5</v>
      </c>
      <c r="M68" s="380">
        <f>AVERAGE(M10,M14,M34,M42)</f>
        <v>8.25</v>
      </c>
      <c r="N68" s="380">
        <f>AVERAGE(N10,N14,N34,N42)</f>
        <v>4</v>
      </c>
      <c r="O68" s="379">
        <f>AVERAGE(O10,O14,O34,O42)</f>
        <v>8.25</v>
      </c>
    </row>
    <row r="69" spans="1:35" x14ac:dyDescent="0.2">
      <c r="B69" s="384"/>
      <c r="C69" s="376" t="s">
        <v>71</v>
      </c>
      <c r="D69" s="107">
        <f>STDEV(D10,D14,D30,D34,D42)/SQRT(5)</f>
        <v>1.0770329614269005</v>
      </c>
      <c r="E69" s="107">
        <f>STDEV(E10,E14,E30,E34,E42)/SQRT(5)</f>
        <v>1.3038404810405297</v>
      </c>
      <c r="F69" s="107">
        <f>STDEV(F10,F14,F30,F34,F42)/SQRT(5)</f>
        <v>1.0770329614269005</v>
      </c>
      <c r="G69" s="107">
        <f>STDEV(G10,G14,G30,G34,G42)/SQRT(5)</f>
        <v>1.2489995996796794</v>
      </c>
      <c r="H69" s="107">
        <f>STDEV(H10,H14,H30,H34,H42)/SQRT(5)</f>
        <v>0.58309518948452987</v>
      </c>
      <c r="I69" s="107">
        <f>STDEV(I10,I14,I30,I34,I42)/SQRT(5)</f>
        <v>1.2489995996796794</v>
      </c>
      <c r="J69" s="107">
        <f>STDEV(J10,J14,J34,J42)/SQRT(4)</f>
        <v>0.6454972243679028</v>
      </c>
      <c r="K69" s="107">
        <f>STDEV(K10,K14,K34,K42)/SQRT(4)</f>
        <v>1.4930394055974097</v>
      </c>
      <c r="L69" s="107">
        <f>STDEV(L10,L14,L34,L42)/SQRT(4)</f>
        <v>0.6454972243679028</v>
      </c>
      <c r="M69" s="107">
        <f>STDEV(M10,M14,M34,M42)/SQRT(4)</f>
        <v>1.25</v>
      </c>
      <c r="N69" s="107">
        <f>STDEV(N10,N14,N34,N42)/SQRT(4)</f>
        <v>1.4719601443879744</v>
      </c>
      <c r="O69" s="378">
        <f>STDEV(O10,O14,O34,O42)/SQRT(4)</f>
        <v>1.25</v>
      </c>
      <c r="Y69" s="46"/>
      <c r="Z69" s="46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 x14ac:dyDescent="0.2">
      <c r="B70" s="384"/>
      <c r="C70" s="376" t="s">
        <v>77</v>
      </c>
      <c r="D70" s="106">
        <f>AVERAGE(D11,D15,D31,D35,D43)</f>
        <v>2</v>
      </c>
      <c r="E70" s="106">
        <f>AVERAGE(E11,E15,E31,E35,E43)</f>
        <v>1</v>
      </c>
      <c r="F70" s="106">
        <f>AVERAGE(F11,F15,F31,F35,F43)</f>
        <v>2</v>
      </c>
      <c r="G70" s="106">
        <f>AVERAGE(G11,G15,G31,G35,G43)</f>
        <v>2.2000000000000002</v>
      </c>
      <c r="H70" s="106">
        <f>AVERAGE(H11,H15,H31,H35,H43)</f>
        <v>0.8</v>
      </c>
      <c r="I70" s="106">
        <f>AVERAGE(I11,I15,I31,I35,I43)</f>
        <v>2.2000000000000002</v>
      </c>
      <c r="J70" s="106">
        <f>AVERAGE(J11,J15,J35,J43)</f>
        <v>2.25</v>
      </c>
      <c r="K70" s="106">
        <f>AVERAGE(K11,K15,K35,K43)</f>
        <v>1</v>
      </c>
      <c r="L70" s="106">
        <f>AVERAGE(L11,L15,L35,L43)</f>
        <v>2.25</v>
      </c>
      <c r="M70" s="106">
        <f>AVERAGE(M11,M15,M35,M43)</f>
        <v>1</v>
      </c>
      <c r="N70" s="106">
        <f>AVERAGE(N11,N15,N35,N43)</f>
        <v>0.25</v>
      </c>
      <c r="O70" s="375">
        <f>AVERAGE(O11,O15,O35,O43)</f>
        <v>1</v>
      </c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ht="16" thickBot="1" x14ac:dyDescent="0.25">
      <c r="B71" s="383"/>
      <c r="C71" s="373" t="s">
        <v>71</v>
      </c>
      <c r="D71" s="372">
        <f>STDEV(D11,D15,D31,D35,D43)/SQRT(5)</f>
        <v>0.83666002653407545</v>
      </c>
      <c r="E71" s="372">
        <f>STDEV(E11,E15,E31,E35,E43)/SQRT(5)</f>
        <v>0.31622776601683794</v>
      </c>
      <c r="F71" s="372">
        <f>STDEV(F11,F15,F31,F35,F43)/SQRT(5)</f>
        <v>0.83666002653407545</v>
      </c>
      <c r="G71" s="372">
        <f>STDEV(G11,G15,G31,G35,G43)/SQRT(5)</f>
        <v>1.4966629547095764</v>
      </c>
      <c r="H71" s="372">
        <f>STDEV(H11,H15,H31,H35,H43)/SQRT(5)</f>
        <v>0.37416573867739411</v>
      </c>
      <c r="I71" s="372">
        <f>STDEV(I11,I15,I31,I35,I43)/SQRT(5)</f>
        <v>1.4966629547095764</v>
      </c>
      <c r="J71" s="372">
        <f>STDEV(J11,J15,J35,J43)/SQRT(4)</f>
        <v>1.1086778913041726</v>
      </c>
      <c r="K71" s="372">
        <f>STDEV(K11,K15,K35,K43)/SQRT(4)</f>
        <v>0.57735026918962573</v>
      </c>
      <c r="L71" s="372">
        <f>STDEV(L11,L15,L35,L43)/SQRT(4)</f>
        <v>1.1086778913041726</v>
      </c>
      <c r="M71" s="372">
        <f>STDEV(M11,M15,M35,M43)/SQRT(4)</f>
        <v>0.40824829046386302</v>
      </c>
      <c r="N71" s="372">
        <f>STDEV(N11,N15,N35,N43)/SQRT(4)</f>
        <v>0.25</v>
      </c>
      <c r="O71" s="371">
        <f>STDEV(O11,O15,O35,O43)/SQRT(4)</f>
        <v>0.40824829046386302</v>
      </c>
    </row>
    <row r="72" spans="1:35" x14ac:dyDescent="0.2">
      <c r="B72" s="382" t="s">
        <v>130</v>
      </c>
      <c r="C72" s="381" t="s">
        <v>77</v>
      </c>
      <c r="D72" s="380">
        <f>AVERAGE(D6,D26,D38,D46)</f>
        <v>2.5</v>
      </c>
      <c r="E72" s="380">
        <f>AVERAGE(E6,E26,E38,E46)</f>
        <v>0.5</v>
      </c>
      <c r="F72" s="380">
        <f>AVERAGE(F6,F26,F38,F46)</f>
        <v>2.5</v>
      </c>
      <c r="G72" s="380">
        <f>AVERAGE(G6,G26,G38,G46)</f>
        <v>4.5</v>
      </c>
      <c r="H72" s="380">
        <f>AVERAGE(H6,H26,H38,H46)</f>
        <v>2</v>
      </c>
      <c r="I72" s="380">
        <f>AVERAGE(I6,I26,I38,I46)</f>
        <v>4.5</v>
      </c>
      <c r="J72" s="380">
        <f>AVERAGE(J6,J26,J38,J46)</f>
        <v>6</v>
      </c>
      <c r="K72" s="380">
        <f>AVERAGE(K6,K26,K38,K46)</f>
        <v>1.25</v>
      </c>
      <c r="L72" s="380">
        <f>AVERAGE(L6,L26,L38,L46)</f>
        <v>6</v>
      </c>
      <c r="M72" s="380">
        <f>AVERAGE(M6,M26,M38,M46)</f>
        <v>8.5</v>
      </c>
      <c r="N72" s="380">
        <f>AVERAGE(N6,N26,N38,N46)</f>
        <v>4.75</v>
      </c>
      <c r="O72" s="379">
        <f>AVERAGE(O6,O26,O38,O46)</f>
        <v>8.5</v>
      </c>
    </row>
    <row r="73" spans="1:35" x14ac:dyDescent="0.2">
      <c r="B73" s="377"/>
      <c r="C73" s="376" t="s">
        <v>71</v>
      </c>
      <c r="D73" s="107">
        <f>STDEV(D6,D26,D38,D46)/SQRT(4)</f>
        <v>0.6454972243679028</v>
      </c>
      <c r="E73" s="107">
        <f>STDEV(E6,E26,E38,E46)/SQRT(4)</f>
        <v>0.5</v>
      </c>
      <c r="F73" s="107">
        <f>STDEV(F6,F26,F38,F46)/SQRT(4)</f>
        <v>0.6454972243679028</v>
      </c>
      <c r="G73" s="107">
        <f>STDEV(G6,G26,G38,G46)/SQRT(4)</f>
        <v>1.4433756729740645</v>
      </c>
      <c r="H73" s="107">
        <f>STDEV(H6,H26,H38,H46)/SQRT(4)</f>
        <v>0.9128709291752769</v>
      </c>
      <c r="I73" s="107">
        <f>STDEV(I6,I26,I38,I46)/SQRT(4)</f>
        <v>1.4433756729740645</v>
      </c>
      <c r="J73" s="107">
        <f>STDEV(J6,J26,J38,J46)/SQRT(4)</f>
        <v>2.0412414523193152</v>
      </c>
      <c r="K73" s="107">
        <f>STDEV(K6,K26,K38,K46)/SQRT(4)</f>
        <v>0.9464847243000456</v>
      </c>
      <c r="L73" s="107">
        <f>STDEV(L6,L26,L38,L46)/SQRT(4)</f>
        <v>2.0412414523193152</v>
      </c>
      <c r="M73" s="107">
        <f>STDEV(M6,M26,M38,M46)/SQRT(4)</f>
        <v>0.6454972243679028</v>
      </c>
      <c r="N73" s="107">
        <f>STDEV(N6,N26,N38,N46)/SQRT(4)</f>
        <v>2.5617376914898995</v>
      </c>
      <c r="O73" s="378">
        <f>STDEV(O6,O26,O38,O46)/SQRT(4)</f>
        <v>0.6454972243679028</v>
      </c>
      <c r="Y73" s="46"/>
      <c r="Z73" s="46"/>
      <c r="AA73" s="50"/>
      <c r="AB73" s="50"/>
      <c r="AC73" s="50"/>
    </row>
    <row r="74" spans="1:35" x14ac:dyDescent="0.2">
      <c r="B74" s="377"/>
      <c r="C74" s="376" t="s">
        <v>77</v>
      </c>
      <c r="D74" s="106">
        <f>AVERAGE(D7,D27,D39,D47)</f>
        <v>4.75</v>
      </c>
      <c r="E74" s="106">
        <f>AVERAGE(E7,E27,E39,E47)</f>
        <v>3.5</v>
      </c>
      <c r="F74" s="106">
        <f>AVERAGE(F7,F27,F39,F47)</f>
        <v>4.75</v>
      </c>
      <c r="G74" s="106">
        <f>AVERAGE(G7,G27,G39,G47)</f>
        <v>2.75</v>
      </c>
      <c r="H74" s="106">
        <f>AVERAGE(H7,H27,H39,H47)</f>
        <v>1.25</v>
      </c>
      <c r="I74" s="106">
        <f>AVERAGE(I7,I27,I39,I47)</f>
        <v>2.75</v>
      </c>
      <c r="J74" s="106">
        <f>AVERAGE(J7,J27,J39,J47)</f>
        <v>3.25</v>
      </c>
      <c r="K74" s="106">
        <f>AVERAGE(K7,K27,K39,K47)</f>
        <v>1.25</v>
      </c>
      <c r="L74" s="106">
        <f>AVERAGE(L7,L27,L39,L47)</f>
        <v>3.25</v>
      </c>
      <c r="M74" s="106">
        <f>AVERAGE(M7,M27,M39,M47)</f>
        <v>1.75</v>
      </c>
      <c r="N74" s="106">
        <f>AVERAGE(N7,N27,N39,N47)</f>
        <v>0.75</v>
      </c>
      <c r="O74" s="375">
        <f>AVERAGE(O7,O27,O39,O47)</f>
        <v>1.75</v>
      </c>
      <c r="Y74" s="45"/>
      <c r="Z74" s="45"/>
      <c r="AA74" s="45"/>
      <c r="AB74" s="45"/>
      <c r="AC74" s="45"/>
    </row>
    <row r="75" spans="1:35" ht="16" thickBot="1" x14ac:dyDescent="0.25">
      <c r="B75" s="374"/>
      <c r="C75" s="373" t="s">
        <v>71</v>
      </c>
      <c r="D75" s="372">
        <f>STDEV(D7,D27,D39,D47)/SQRT(4)</f>
        <v>1.1086778913041726</v>
      </c>
      <c r="E75" s="372">
        <f>STDEV(E7,E27,E39,E47)/SQRT(4)</f>
        <v>2.598076211353316</v>
      </c>
      <c r="F75" s="372">
        <f>STDEV(F7,F27,F39,F47)/SQRT(4)</f>
        <v>1.1086778913041726</v>
      </c>
      <c r="G75" s="372">
        <f>STDEV(G7,G27,G39,G47)/SQRT(4)</f>
        <v>1.0307764064044151</v>
      </c>
      <c r="H75" s="372">
        <f>STDEV(H7,H27,H39,H47)/SQRT(4)</f>
        <v>0.9464847243000456</v>
      </c>
      <c r="I75" s="372">
        <f>STDEV(I7,I27,I39,I47)/SQRT(4)</f>
        <v>1.0307764064044151</v>
      </c>
      <c r="J75" s="372">
        <f>STDEV(J7,J27,J39,J47)/SQRT(4)</f>
        <v>2.1360009363293826</v>
      </c>
      <c r="K75" s="372">
        <f>STDEV(K7,K27,K39,K47)/SQRT(4)</f>
        <v>0.9464847243000456</v>
      </c>
      <c r="L75" s="372">
        <f>STDEV(L7,L27,L39,L47)/SQRT(4)</f>
        <v>2.1360009363293826</v>
      </c>
      <c r="M75" s="372">
        <f>STDEV(M7,M27,M39,M47)/SQRT(4)</f>
        <v>0.8539125638299665</v>
      </c>
      <c r="N75" s="372">
        <f>STDEV(N7,N27,N39,N47)/SQRT(4)</f>
        <v>0.47871355387816905</v>
      </c>
      <c r="O75" s="371">
        <f>STDEV(O7,O27,O39,O47)/SQRT(4)</f>
        <v>0.8539125638299665</v>
      </c>
    </row>
    <row r="76" spans="1:35" x14ac:dyDescent="0.2">
      <c r="B76" s="370"/>
      <c r="E76" s="367"/>
      <c r="F76" s="369"/>
      <c r="G76" s="369"/>
      <c r="H76" s="369"/>
      <c r="I76" s="369"/>
      <c r="J76" s="369"/>
      <c r="K76" s="369"/>
      <c r="L76" s="369"/>
      <c r="M76" s="369"/>
      <c r="N76" s="368"/>
      <c r="O76" s="367"/>
    </row>
    <row r="77" spans="1:35" x14ac:dyDescent="0.2">
      <c r="A77" s="48"/>
      <c r="B77" s="363" t="s">
        <v>110</v>
      </c>
      <c r="C77" s="14" t="s">
        <v>129</v>
      </c>
      <c r="D77" s="14"/>
      <c r="E77" s="14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46"/>
      <c r="Y77" s="46"/>
      <c r="Z77" s="46"/>
      <c r="AA77" s="50"/>
      <c r="AB77" s="50"/>
      <c r="AC77" s="50"/>
    </row>
    <row r="78" spans="1:35" x14ac:dyDescent="0.2">
      <c r="A78" s="48"/>
      <c r="B78" s="363"/>
      <c r="C78" s="362" t="s">
        <v>127</v>
      </c>
      <c r="D78" s="107">
        <v>4</v>
      </c>
      <c r="E78" s="106">
        <v>4</v>
      </c>
      <c r="F78" s="107">
        <v>8</v>
      </c>
      <c r="G78" s="106">
        <v>1</v>
      </c>
      <c r="H78" s="107">
        <v>9</v>
      </c>
      <c r="I78" s="106">
        <v>0</v>
      </c>
      <c r="J78" s="107">
        <v>7</v>
      </c>
      <c r="K78" s="106">
        <v>2</v>
      </c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</row>
    <row r="79" spans="1:35" x14ac:dyDescent="0.2">
      <c r="A79" s="48"/>
      <c r="B79" s="363"/>
      <c r="C79" s="364" t="s">
        <v>128</v>
      </c>
      <c r="D79" s="107">
        <v>5</v>
      </c>
      <c r="E79" s="106">
        <v>1</v>
      </c>
      <c r="F79" s="107">
        <v>8</v>
      </c>
      <c r="G79" s="106">
        <v>0</v>
      </c>
      <c r="H79" s="107">
        <v>6</v>
      </c>
      <c r="I79" s="106">
        <v>3</v>
      </c>
      <c r="J79" s="107">
        <v>5</v>
      </c>
      <c r="K79" s="106">
        <v>1</v>
      </c>
    </row>
    <row r="80" spans="1:35" x14ac:dyDescent="0.2">
      <c r="A80" s="48"/>
      <c r="B80" s="363"/>
      <c r="C80" s="364" t="s">
        <v>128</v>
      </c>
      <c r="D80" s="107">
        <v>7</v>
      </c>
      <c r="E80" s="106">
        <v>5</v>
      </c>
      <c r="F80" s="107">
        <v>4</v>
      </c>
      <c r="G80" s="106">
        <v>8</v>
      </c>
      <c r="H80" s="107">
        <v>7</v>
      </c>
      <c r="I80" s="106">
        <v>5</v>
      </c>
      <c r="J80" s="107">
        <v>8</v>
      </c>
      <c r="K80" s="106">
        <v>2</v>
      </c>
    </row>
    <row r="81" spans="1:32" x14ac:dyDescent="0.2">
      <c r="A81" s="48"/>
      <c r="B81" s="363"/>
      <c r="C81" s="366" t="s">
        <v>127</v>
      </c>
      <c r="D81" s="107">
        <v>2</v>
      </c>
      <c r="E81" s="106">
        <v>2</v>
      </c>
      <c r="F81" s="107">
        <v>5</v>
      </c>
      <c r="G81" s="106">
        <v>1</v>
      </c>
      <c r="H81" s="107">
        <v>7</v>
      </c>
      <c r="I81" s="106">
        <v>0</v>
      </c>
      <c r="J81" s="107">
        <v>9</v>
      </c>
      <c r="K81" s="106">
        <v>0</v>
      </c>
      <c r="L81" s="14"/>
      <c r="M81" s="14"/>
      <c r="N81" s="14"/>
      <c r="O81" s="14"/>
      <c r="P81" s="14"/>
      <c r="Q81" s="14"/>
      <c r="R81" s="50"/>
      <c r="S81" s="50"/>
      <c r="T81" s="50"/>
      <c r="U81" s="50"/>
      <c r="V81" s="50"/>
      <c r="W81" s="50"/>
      <c r="X81" s="46"/>
      <c r="Y81" s="46"/>
      <c r="Z81" s="46"/>
      <c r="AA81" s="50"/>
      <c r="AB81" s="50"/>
      <c r="AC81" s="50"/>
    </row>
    <row r="82" spans="1:32" x14ac:dyDescent="0.2">
      <c r="A82" s="48"/>
      <c r="B82" s="363"/>
      <c r="C82" s="365" t="s">
        <v>128</v>
      </c>
      <c r="D82" s="107">
        <v>10</v>
      </c>
      <c r="E82" s="106">
        <v>2</v>
      </c>
      <c r="F82" s="107">
        <v>10</v>
      </c>
      <c r="G82" s="106">
        <v>2</v>
      </c>
      <c r="H82" s="107">
        <v>8</v>
      </c>
      <c r="I82" s="106">
        <v>1</v>
      </c>
      <c r="J82" s="107">
        <v>9</v>
      </c>
      <c r="K82" s="106">
        <v>1</v>
      </c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</row>
    <row r="83" spans="1:32" x14ac:dyDescent="0.2">
      <c r="A83" s="48"/>
      <c r="B83" s="363"/>
      <c r="C83" s="364" t="s">
        <v>128</v>
      </c>
      <c r="D83" s="107">
        <v>9</v>
      </c>
      <c r="E83" s="106">
        <v>2</v>
      </c>
      <c r="F83" s="107">
        <v>11</v>
      </c>
      <c r="G83" s="106">
        <v>1</v>
      </c>
      <c r="H83" s="107">
        <v>8</v>
      </c>
      <c r="I83" s="106">
        <v>4</v>
      </c>
      <c r="J83" s="107">
        <v>8</v>
      </c>
      <c r="K83" s="106">
        <v>4</v>
      </c>
    </row>
    <row r="84" spans="1:32" x14ac:dyDescent="0.2">
      <c r="A84" s="48"/>
      <c r="B84" s="363"/>
      <c r="C84" s="362" t="s">
        <v>127</v>
      </c>
      <c r="D84" s="107">
        <v>3</v>
      </c>
      <c r="E84" s="106">
        <v>6</v>
      </c>
      <c r="F84" s="107">
        <v>4</v>
      </c>
      <c r="G84" s="106">
        <v>5</v>
      </c>
      <c r="H84" s="107">
        <v>9</v>
      </c>
      <c r="I84" s="106">
        <v>0</v>
      </c>
      <c r="J84" s="107">
        <v>11</v>
      </c>
      <c r="K84" s="106">
        <v>0</v>
      </c>
    </row>
    <row r="85" spans="1:32" x14ac:dyDescent="0.2">
      <c r="A85" s="48"/>
      <c r="B85" s="48"/>
      <c r="C85" s="361" t="s">
        <v>128</v>
      </c>
      <c r="D85" s="107">
        <v>11</v>
      </c>
      <c r="E85" s="106">
        <v>0</v>
      </c>
      <c r="F85" s="107">
        <v>10</v>
      </c>
      <c r="G85" s="106">
        <v>0</v>
      </c>
      <c r="H85" s="107">
        <v>0</v>
      </c>
      <c r="I85" s="106">
        <v>9</v>
      </c>
      <c r="J85" s="107">
        <v>10</v>
      </c>
      <c r="K85" s="106">
        <v>1</v>
      </c>
      <c r="L85" s="14"/>
      <c r="M85" s="14"/>
      <c r="N85" s="14"/>
      <c r="O85" s="14"/>
      <c r="P85" s="14"/>
      <c r="Q85" s="14"/>
      <c r="R85" s="50"/>
      <c r="S85" s="50"/>
      <c r="T85" s="50"/>
      <c r="U85" s="50"/>
      <c r="V85" s="50"/>
      <c r="W85" s="50"/>
      <c r="X85" s="46"/>
      <c r="Y85" s="46"/>
      <c r="Z85" s="46"/>
      <c r="AA85" s="50"/>
      <c r="AB85" s="50"/>
      <c r="AC85" s="50"/>
      <c r="AD85" s="50"/>
      <c r="AE85" s="50"/>
      <c r="AF85" s="50"/>
    </row>
    <row r="86" spans="1:32" x14ac:dyDescent="0.2">
      <c r="A86" s="48"/>
      <c r="B86" s="48"/>
      <c r="C86" s="360" t="s">
        <v>127</v>
      </c>
      <c r="D86" s="107">
        <v>1</v>
      </c>
      <c r="E86" s="106">
        <v>7</v>
      </c>
      <c r="F86" s="107">
        <v>1</v>
      </c>
      <c r="G86" s="106">
        <v>4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</row>
    <row r="87" spans="1:32" x14ac:dyDescent="0.2">
      <c r="A87" s="48"/>
      <c r="B87" s="48"/>
    </row>
    <row r="88" spans="1:32" x14ac:dyDescent="0.2">
      <c r="A88" s="48"/>
      <c r="B88" s="48"/>
      <c r="C88" s="14" t="s">
        <v>126</v>
      </c>
      <c r="J88" s="14" t="s">
        <v>125</v>
      </c>
    </row>
    <row r="89" spans="1:32" x14ac:dyDescent="0.2">
      <c r="A89" s="48"/>
      <c r="B89" s="359"/>
      <c r="C89" s="14"/>
      <c r="D89" s="358">
        <v>50</v>
      </c>
      <c r="E89" s="358">
        <v>88.888888888888886</v>
      </c>
      <c r="F89" s="358">
        <v>100</v>
      </c>
      <c r="G89" s="358">
        <v>77.777777777777786</v>
      </c>
      <c r="H89" s="14"/>
      <c r="I89" s="14"/>
      <c r="J89" s="14"/>
      <c r="K89" s="107">
        <v>0</v>
      </c>
      <c r="L89" s="106">
        <v>0</v>
      </c>
      <c r="M89" s="107">
        <v>0</v>
      </c>
      <c r="N89" s="106">
        <v>0</v>
      </c>
      <c r="O89" s="107">
        <v>0</v>
      </c>
      <c r="P89" s="106">
        <v>0</v>
      </c>
      <c r="Q89" s="107">
        <v>0</v>
      </c>
      <c r="R89" s="106">
        <v>0</v>
      </c>
      <c r="S89" s="14"/>
      <c r="T89" s="14"/>
      <c r="U89" s="50"/>
      <c r="V89" s="50"/>
      <c r="W89" s="50"/>
      <c r="X89" s="46"/>
    </row>
    <row r="90" spans="1:32" x14ac:dyDescent="0.2">
      <c r="A90" s="48"/>
      <c r="B90" s="359"/>
      <c r="C90" s="45"/>
      <c r="D90" s="358">
        <v>83.333333333333343</v>
      </c>
      <c r="E90" s="358">
        <v>100</v>
      </c>
      <c r="F90" s="358">
        <v>66.666666666666657</v>
      </c>
      <c r="G90" s="358">
        <v>83.333333333333343</v>
      </c>
      <c r="H90" s="45"/>
      <c r="I90" s="45"/>
      <c r="J90" s="45"/>
      <c r="K90" s="107">
        <v>1</v>
      </c>
      <c r="L90" s="106">
        <v>1</v>
      </c>
      <c r="M90" s="107">
        <v>3</v>
      </c>
      <c r="N90" s="106">
        <v>0</v>
      </c>
      <c r="O90" s="107">
        <v>2</v>
      </c>
      <c r="P90" s="106">
        <v>0</v>
      </c>
      <c r="Q90" s="107">
        <v>0</v>
      </c>
      <c r="R90" s="106">
        <v>0</v>
      </c>
      <c r="S90" s="45"/>
      <c r="T90" s="45"/>
      <c r="U90" s="45"/>
      <c r="V90" s="45"/>
      <c r="W90" s="45"/>
      <c r="X90" s="45"/>
    </row>
    <row r="91" spans="1:32" x14ac:dyDescent="0.2">
      <c r="A91" s="48"/>
      <c r="B91" s="359"/>
      <c r="D91" s="358">
        <v>58.333333333333336</v>
      </c>
      <c r="E91" s="358">
        <v>33.333333333333329</v>
      </c>
      <c r="F91" s="358">
        <v>58.333333333333336</v>
      </c>
      <c r="G91" s="358">
        <v>80</v>
      </c>
      <c r="K91" s="107">
        <v>2</v>
      </c>
      <c r="L91" s="106">
        <v>0</v>
      </c>
      <c r="M91" s="107">
        <v>4</v>
      </c>
      <c r="N91" s="106">
        <v>2</v>
      </c>
      <c r="O91" s="107">
        <v>4</v>
      </c>
      <c r="P91" s="106">
        <v>2</v>
      </c>
      <c r="Q91" s="107">
        <v>5</v>
      </c>
      <c r="R91" s="106">
        <v>1</v>
      </c>
    </row>
    <row r="92" spans="1:32" x14ac:dyDescent="0.2">
      <c r="A92" s="48"/>
      <c r="B92" s="359"/>
      <c r="D92" s="358">
        <v>50</v>
      </c>
      <c r="E92" s="358">
        <v>83.333333333333343</v>
      </c>
      <c r="F92" s="358">
        <v>100</v>
      </c>
      <c r="G92" s="358">
        <v>100</v>
      </c>
      <c r="K92" s="107">
        <v>0</v>
      </c>
      <c r="L92" s="106">
        <v>0</v>
      </c>
      <c r="M92" s="107">
        <v>4</v>
      </c>
      <c r="N92" s="106">
        <v>0</v>
      </c>
      <c r="O92" s="107">
        <v>1</v>
      </c>
      <c r="P92" s="106">
        <v>0</v>
      </c>
      <c r="Q92" s="107">
        <v>12</v>
      </c>
      <c r="R92" s="106">
        <v>0</v>
      </c>
    </row>
    <row r="93" spans="1:32" x14ac:dyDescent="0.2">
      <c r="A93" s="48"/>
      <c r="B93" s="359"/>
      <c r="C93" s="14"/>
      <c r="D93" s="358">
        <v>83.333333333333343</v>
      </c>
      <c r="E93" s="358">
        <v>83.333333333333343</v>
      </c>
      <c r="F93" s="358">
        <v>88.888888888888886</v>
      </c>
      <c r="G93" s="358">
        <v>90</v>
      </c>
      <c r="H93" s="14"/>
      <c r="I93" s="14"/>
      <c r="J93" s="14"/>
      <c r="K93" s="107">
        <v>3</v>
      </c>
      <c r="L93" s="106">
        <v>1</v>
      </c>
      <c r="M93" s="107">
        <v>3</v>
      </c>
      <c r="N93" s="106">
        <v>1</v>
      </c>
      <c r="O93" s="107">
        <v>4</v>
      </c>
      <c r="P93" s="106">
        <v>2</v>
      </c>
      <c r="Q93" s="107">
        <v>4</v>
      </c>
      <c r="R93" s="106">
        <v>0</v>
      </c>
      <c r="S93" s="14"/>
      <c r="T93" s="14"/>
      <c r="U93" s="50"/>
      <c r="V93" s="50"/>
      <c r="W93" s="50"/>
      <c r="X93" s="46"/>
    </row>
    <row r="94" spans="1:32" x14ac:dyDescent="0.2">
      <c r="A94" s="48"/>
      <c r="B94" s="359"/>
      <c r="C94" s="45"/>
      <c r="D94" s="358">
        <v>81.818181818181827</v>
      </c>
      <c r="E94" s="358">
        <v>91.666666666666657</v>
      </c>
      <c r="F94" s="358">
        <v>66.666666666666657</v>
      </c>
      <c r="G94" s="358">
        <v>66.666666666666657</v>
      </c>
      <c r="H94" s="45"/>
      <c r="I94" s="45"/>
      <c r="J94" s="45"/>
      <c r="K94" s="107">
        <v>6</v>
      </c>
      <c r="L94" s="106">
        <v>2</v>
      </c>
      <c r="M94" s="107">
        <v>5</v>
      </c>
      <c r="N94" s="106">
        <v>1</v>
      </c>
      <c r="O94" s="107">
        <v>4</v>
      </c>
      <c r="P94" s="106">
        <v>1</v>
      </c>
      <c r="Q94" s="107">
        <v>4</v>
      </c>
      <c r="R94" s="106">
        <v>1</v>
      </c>
      <c r="S94" s="45"/>
      <c r="T94" s="45"/>
      <c r="U94" s="45"/>
      <c r="V94" s="45"/>
      <c r="W94" s="45"/>
      <c r="X94" s="45"/>
    </row>
    <row r="95" spans="1:32" x14ac:dyDescent="0.2">
      <c r="A95" s="48"/>
      <c r="B95" s="359"/>
      <c r="D95" s="358">
        <v>33.333333333333329</v>
      </c>
      <c r="E95" s="358">
        <v>44.444444444444443</v>
      </c>
      <c r="F95" s="358">
        <v>100</v>
      </c>
      <c r="G95" s="358">
        <v>100</v>
      </c>
      <c r="K95" s="107">
        <v>2</v>
      </c>
      <c r="L95" s="106">
        <v>3</v>
      </c>
      <c r="M95" s="107">
        <v>3</v>
      </c>
      <c r="N95" s="106">
        <v>1</v>
      </c>
      <c r="O95" s="107">
        <v>9</v>
      </c>
      <c r="P95" s="106">
        <v>0</v>
      </c>
      <c r="Q95" s="107">
        <v>7</v>
      </c>
      <c r="R95" s="106">
        <v>0</v>
      </c>
    </row>
    <row r="96" spans="1:32" x14ac:dyDescent="0.2">
      <c r="A96" s="48"/>
      <c r="B96" s="359"/>
      <c r="D96" s="358">
        <v>100</v>
      </c>
      <c r="E96" s="358">
        <v>100</v>
      </c>
      <c r="F96" s="358">
        <v>0</v>
      </c>
      <c r="G96" s="358">
        <v>90.909090909090907</v>
      </c>
      <c r="K96" s="107">
        <v>8</v>
      </c>
      <c r="L96" s="106">
        <v>1</v>
      </c>
      <c r="M96" s="107">
        <v>6</v>
      </c>
      <c r="N96" s="106">
        <v>0</v>
      </c>
      <c r="O96" s="107">
        <v>0</v>
      </c>
      <c r="P96" s="106">
        <v>4</v>
      </c>
      <c r="Q96" s="107">
        <v>3</v>
      </c>
      <c r="R96" s="106">
        <v>2</v>
      </c>
    </row>
    <row r="97" spans="1:35" x14ac:dyDescent="0.2">
      <c r="A97" s="48"/>
      <c r="B97" s="48"/>
      <c r="C97" s="14"/>
      <c r="D97" s="358">
        <v>12.5</v>
      </c>
      <c r="E97" s="358">
        <v>20</v>
      </c>
      <c r="F97" s="14"/>
      <c r="G97" s="14"/>
      <c r="H97" s="14"/>
      <c r="I97" s="14"/>
      <c r="J97" s="14"/>
      <c r="K97" s="107">
        <v>0</v>
      </c>
      <c r="L97" s="106">
        <v>11</v>
      </c>
      <c r="M97" s="107">
        <v>1</v>
      </c>
      <c r="N97" s="106">
        <v>4</v>
      </c>
      <c r="O97" s="357"/>
      <c r="P97" s="357"/>
      <c r="Q97" s="357"/>
      <c r="R97" s="14"/>
      <c r="S97" s="14"/>
      <c r="T97" s="14"/>
      <c r="U97" s="50"/>
      <c r="V97" s="50"/>
      <c r="W97" s="50"/>
      <c r="X97" s="46"/>
    </row>
    <row r="98" spans="1:35" x14ac:dyDescent="0.2">
      <c r="A98" s="48"/>
      <c r="B98" s="48"/>
      <c r="C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356"/>
      <c r="P98" s="356"/>
      <c r="Q98" s="356"/>
      <c r="R98" s="45"/>
      <c r="S98" s="45"/>
      <c r="T98" s="45"/>
      <c r="U98" s="45"/>
      <c r="V98" s="45"/>
      <c r="W98" s="45"/>
      <c r="X98" s="45"/>
    </row>
    <row r="99" spans="1:35" x14ac:dyDescent="0.2">
      <c r="A99" s="48"/>
      <c r="B99" s="48"/>
      <c r="D99" s="14"/>
      <c r="O99" s="355"/>
      <c r="Q99" s="355"/>
    </row>
    <row r="100" spans="1:35" x14ac:dyDescent="0.2">
      <c r="A100" s="48"/>
      <c r="B100" s="48"/>
      <c r="D100" s="45"/>
      <c r="O100" s="355"/>
      <c r="Q100" s="355"/>
    </row>
    <row r="101" spans="1:35" ht="16" thickBot="1" x14ac:dyDescent="0.25">
      <c r="A101" s="14" t="s">
        <v>124</v>
      </c>
    </row>
    <row r="102" spans="1:35" ht="16" thickBot="1" x14ac:dyDescent="0.25">
      <c r="A102" s="99">
        <v>9778</v>
      </c>
      <c r="B102" s="102" t="s">
        <v>123</v>
      </c>
      <c r="C102" s="354" t="s">
        <v>101</v>
      </c>
      <c r="D102" s="205"/>
      <c r="E102" s="335"/>
      <c r="F102" s="97" t="s">
        <v>100</v>
      </c>
      <c r="G102" s="97"/>
      <c r="H102" s="97"/>
      <c r="I102" s="97" t="s">
        <v>101</v>
      </c>
      <c r="J102" s="97"/>
      <c r="K102" s="97"/>
      <c r="L102" s="97" t="s">
        <v>100</v>
      </c>
      <c r="M102" s="97"/>
      <c r="N102" s="241"/>
      <c r="O102" s="353" t="s">
        <v>101</v>
      </c>
      <c r="P102" s="352"/>
      <c r="Q102" s="351"/>
      <c r="R102" s="201" t="s">
        <v>100</v>
      </c>
      <c r="S102" s="97"/>
      <c r="T102" s="97"/>
      <c r="U102" s="206" t="s">
        <v>118</v>
      </c>
      <c r="V102" s="205"/>
      <c r="W102" s="335"/>
      <c r="X102" s="340" t="s">
        <v>100</v>
      </c>
      <c r="Y102" s="339"/>
      <c r="Z102" s="338"/>
      <c r="AA102" s="350" t="s">
        <v>100</v>
      </c>
      <c r="AB102" s="349"/>
      <c r="AC102" s="348"/>
      <c r="AD102" s="97" t="s">
        <v>100</v>
      </c>
      <c r="AE102" s="97"/>
      <c r="AF102" s="241"/>
    </row>
    <row r="103" spans="1:35" x14ac:dyDescent="0.2">
      <c r="A103" s="94"/>
      <c r="B103" s="101"/>
      <c r="C103" s="96" t="s">
        <v>99</v>
      </c>
      <c r="D103" s="96" t="s">
        <v>46</v>
      </c>
      <c r="E103" s="95" t="s">
        <v>98</v>
      </c>
      <c r="F103" s="96" t="s">
        <v>99</v>
      </c>
      <c r="G103" s="96" t="s">
        <v>46</v>
      </c>
      <c r="H103" s="95" t="s">
        <v>98</v>
      </c>
      <c r="I103" s="96" t="s">
        <v>99</v>
      </c>
      <c r="J103" s="96" t="s">
        <v>46</v>
      </c>
      <c r="K103" s="95" t="s">
        <v>98</v>
      </c>
      <c r="L103" s="96" t="s">
        <v>99</v>
      </c>
      <c r="M103" s="96" t="s">
        <v>46</v>
      </c>
      <c r="N103" s="200" t="s">
        <v>98</v>
      </c>
      <c r="O103" s="347" t="s">
        <v>99</v>
      </c>
      <c r="P103" s="96" t="s">
        <v>46</v>
      </c>
      <c r="Q103" s="346" t="s">
        <v>98</v>
      </c>
      <c r="R103" s="198" t="s">
        <v>99</v>
      </c>
      <c r="S103" s="96" t="s">
        <v>46</v>
      </c>
      <c r="T103" s="95" t="s">
        <v>98</v>
      </c>
      <c r="U103" s="96" t="s">
        <v>99</v>
      </c>
      <c r="V103" s="96" t="s">
        <v>46</v>
      </c>
      <c r="W103" s="95" t="s">
        <v>98</v>
      </c>
      <c r="X103" s="96" t="s">
        <v>99</v>
      </c>
      <c r="Y103" s="96" t="s">
        <v>46</v>
      </c>
      <c r="Z103" s="200" t="s">
        <v>98</v>
      </c>
      <c r="AA103" s="229" t="s">
        <v>99</v>
      </c>
      <c r="AB103" s="96" t="s">
        <v>46</v>
      </c>
      <c r="AC103" s="228" t="s">
        <v>98</v>
      </c>
      <c r="AD103" s="96" t="s">
        <v>99</v>
      </c>
      <c r="AE103" s="96" t="s">
        <v>46</v>
      </c>
      <c r="AF103" s="200" t="s">
        <v>98</v>
      </c>
    </row>
    <row r="104" spans="1:35" x14ac:dyDescent="0.2">
      <c r="A104" s="94"/>
      <c r="B104" s="101"/>
      <c r="C104" s="43">
        <v>7</v>
      </c>
      <c r="D104" s="43">
        <v>0</v>
      </c>
      <c r="E104" s="43">
        <v>7</v>
      </c>
      <c r="F104" s="43">
        <v>5</v>
      </c>
      <c r="G104" s="43">
        <v>1</v>
      </c>
      <c r="H104" s="43">
        <v>5</v>
      </c>
      <c r="I104" s="43">
        <v>3</v>
      </c>
      <c r="J104" s="43">
        <v>1</v>
      </c>
      <c r="K104" s="43">
        <v>3</v>
      </c>
      <c r="L104" s="43">
        <v>4</v>
      </c>
      <c r="M104" s="43">
        <v>0</v>
      </c>
      <c r="N104" s="196">
        <v>4</v>
      </c>
      <c r="O104" s="345">
        <v>11</v>
      </c>
      <c r="P104" s="43">
        <v>0</v>
      </c>
      <c r="Q104" s="344">
        <v>11</v>
      </c>
      <c r="R104" s="195">
        <v>3</v>
      </c>
      <c r="S104" s="43">
        <v>0</v>
      </c>
      <c r="T104" s="43">
        <v>3</v>
      </c>
      <c r="U104" s="43">
        <v>30</v>
      </c>
      <c r="V104" s="43">
        <v>0</v>
      </c>
      <c r="W104" s="43">
        <v>30</v>
      </c>
      <c r="X104" s="43">
        <v>4</v>
      </c>
      <c r="Y104" s="43">
        <v>0</v>
      </c>
      <c r="Z104" s="196">
        <v>4</v>
      </c>
      <c r="AA104" s="43">
        <v>10</v>
      </c>
      <c r="AB104" s="43">
        <v>0</v>
      </c>
      <c r="AC104" s="196">
        <v>10</v>
      </c>
      <c r="AD104" s="43">
        <v>5</v>
      </c>
      <c r="AE104" s="43">
        <v>0</v>
      </c>
      <c r="AF104" s="196">
        <v>5</v>
      </c>
    </row>
    <row r="105" spans="1:35" ht="16" thickBot="1" x14ac:dyDescent="0.25">
      <c r="A105" s="92"/>
      <c r="B105" s="100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196"/>
      <c r="O105" s="343"/>
      <c r="P105" s="342"/>
      <c r="Q105" s="341"/>
      <c r="R105" s="195"/>
      <c r="S105" s="43"/>
      <c r="T105" s="43"/>
      <c r="U105" s="43"/>
      <c r="V105" s="43"/>
      <c r="W105" s="43"/>
      <c r="X105" s="43"/>
      <c r="Y105" s="43"/>
      <c r="Z105" s="196"/>
      <c r="AA105" s="43"/>
      <c r="AB105" s="43"/>
      <c r="AC105" s="196"/>
      <c r="AD105" s="43"/>
      <c r="AE105" s="43"/>
      <c r="AF105" s="196"/>
    </row>
    <row r="106" spans="1:35" ht="16" thickBot="1" x14ac:dyDescent="0.25">
      <c r="A106" s="99">
        <v>9779</v>
      </c>
      <c r="B106" s="102" t="s">
        <v>122</v>
      </c>
      <c r="C106" s="97" t="s">
        <v>101</v>
      </c>
      <c r="D106" s="97"/>
      <c r="E106" s="97"/>
      <c r="F106" s="97" t="s">
        <v>100</v>
      </c>
      <c r="G106" s="97"/>
      <c r="H106" s="97"/>
      <c r="I106" s="97" t="s">
        <v>101</v>
      </c>
      <c r="J106" s="97"/>
      <c r="K106" s="97"/>
      <c r="L106" s="97" t="s">
        <v>100</v>
      </c>
      <c r="M106" s="97"/>
      <c r="N106" s="97"/>
      <c r="O106" s="217" t="s">
        <v>101</v>
      </c>
      <c r="P106" s="217"/>
      <c r="Q106" s="217"/>
      <c r="R106" s="97" t="s">
        <v>100</v>
      </c>
      <c r="S106" s="97"/>
      <c r="T106" s="97"/>
      <c r="U106" s="206" t="s">
        <v>101</v>
      </c>
      <c r="V106" s="205"/>
      <c r="W106" s="335"/>
      <c r="X106" s="340" t="s">
        <v>100</v>
      </c>
      <c r="Y106" s="339"/>
      <c r="Z106" s="338"/>
      <c r="AA106" s="337" t="s">
        <v>101</v>
      </c>
      <c r="AB106" s="97"/>
      <c r="AC106" s="336"/>
      <c r="AD106" s="97" t="s">
        <v>100</v>
      </c>
      <c r="AE106" s="97"/>
      <c r="AF106" s="241"/>
      <c r="AG106" s="97" t="s">
        <v>100</v>
      </c>
      <c r="AH106" s="97"/>
      <c r="AI106" s="241"/>
    </row>
    <row r="107" spans="1:35" x14ac:dyDescent="0.2">
      <c r="A107" s="94"/>
      <c r="B107" s="101"/>
      <c r="C107" s="96" t="s">
        <v>99</v>
      </c>
      <c r="D107" s="96" t="s">
        <v>46</v>
      </c>
      <c r="E107" s="95" t="s">
        <v>98</v>
      </c>
      <c r="F107" s="96" t="s">
        <v>99</v>
      </c>
      <c r="G107" s="96" t="s">
        <v>46</v>
      </c>
      <c r="H107" s="95" t="s">
        <v>98</v>
      </c>
      <c r="I107" s="96" t="s">
        <v>99</v>
      </c>
      <c r="J107" s="96" t="s">
        <v>46</v>
      </c>
      <c r="K107" s="95" t="s">
        <v>98</v>
      </c>
      <c r="L107" s="96" t="s">
        <v>99</v>
      </c>
      <c r="M107" s="96" t="s">
        <v>46</v>
      </c>
      <c r="N107" s="95" t="s">
        <v>98</v>
      </c>
      <c r="O107" s="96" t="s">
        <v>99</v>
      </c>
      <c r="P107" s="96" t="s">
        <v>46</v>
      </c>
      <c r="Q107" s="95" t="s">
        <v>98</v>
      </c>
      <c r="R107" s="96" t="s">
        <v>99</v>
      </c>
      <c r="S107" s="96" t="s">
        <v>46</v>
      </c>
      <c r="T107" s="95" t="s">
        <v>98</v>
      </c>
      <c r="U107" s="96" t="s">
        <v>99</v>
      </c>
      <c r="V107" s="96" t="s">
        <v>46</v>
      </c>
      <c r="W107" s="95" t="s">
        <v>98</v>
      </c>
      <c r="X107" s="96" t="s">
        <v>99</v>
      </c>
      <c r="Y107" s="96" t="s">
        <v>46</v>
      </c>
      <c r="Z107" s="200" t="s">
        <v>98</v>
      </c>
      <c r="AA107" s="229" t="s">
        <v>99</v>
      </c>
      <c r="AB107" s="96" t="s">
        <v>46</v>
      </c>
      <c r="AC107" s="228" t="s">
        <v>98</v>
      </c>
      <c r="AD107" s="96" t="s">
        <v>99</v>
      </c>
      <c r="AE107" s="96" t="s">
        <v>46</v>
      </c>
      <c r="AF107" s="200" t="s">
        <v>98</v>
      </c>
      <c r="AG107" s="96" t="s">
        <v>99</v>
      </c>
      <c r="AH107" s="96" t="s">
        <v>46</v>
      </c>
      <c r="AI107" s="200" t="s">
        <v>98</v>
      </c>
    </row>
    <row r="108" spans="1:35" x14ac:dyDescent="0.2">
      <c r="A108" s="94"/>
      <c r="B108" s="101"/>
      <c r="C108" s="43">
        <v>5</v>
      </c>
      <c r="D108" s="43">
        <v>2</v>
      </c>
      <c r="E108" s="43">
        <v>5</v>
      </c>
      <c r="F108" s="43">
        <v>2</v>
      </c>
      <c r="G108" s="43">
        <v>2</v>
      </c>
      <c r="H108" s="43">
        <v>2</v>
      </c>
      <c r="I108" s="43">
        <v>2</v>
      </c>
      <c r="J108" s="43">
        <v>0</v>
      </c>
      <c r="K108" s="43">
        <v>2</v>
      </c>
      <c r="L108" s="43">
        <v>1</v>
      </c>
      <c r="M108" s="43">
        <v>0</v>
      </c>
      <c r="N108" s="43">
        <v>1</v>
      </c>
      <c r="O108" s="43">
        <v>3</v>
      </c>
      <c r="P108" s="43">
        <v>0</v>
      </c>
      <c r="Q108" s="43">
        <v>3</v>
      </c>
      <c r="R108" s="43">
        <v>0</v>
      </c>
      <c r="S108" s="43">
        <v>0</v>
      </c>
      <c r="T108" s="43">
        <v>0</v>
      </c>
      <c r="U108" s="43">
        <v>12</v>
      </c>
      <c r="V108" s="43">
        <v>1</v>
      </c>
      <c r="W108" s="43">
        <v>12</v>
      </c>
      <c r="X108" s="43">
        <v>16</v>
      </c>
      <c r="Y108" s="43">
        <v>5</v>
      </c>
      <c r="Z108" s="196">
        <v>16</v>
      </c>
      <c r="AA108" s="225">
        <v>29</v>
      </c>
      <c r="AB108" s="43">
        <v>10</v>
      </c>
      <c r="AC108" s="224">
        <v>29</v>
      </c>
      <c r="AD108" s="43">
        <v>14</v>
      </c>
      <c r="AE108" s="43">
        <v>3</v>
      </c>
      <c r="AF108" s="196">
        <v>14</v>
      </c>
      <c r="AG108" s="43">
        <v>10</v>
      </c>
      <c r="AH108" s="43">
        <v>3</v>
      </c>
      <c r="AI108" s="196">
        <v>10</v>
      </c>
    </row>
    <row r="109" spans="1:35" ht="16" thickBot="1" x14ac:dyDescent="0.25">
      <c r="A109" s="92"/>
      <c r="B109" s="100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0"/>
      <c r="Y109" s="40"/>
      <c r="Z109" s="256"/>
      <c r="AA109" s="225"/>
      <c r="AB109" s="43"/>
      <c r="AC109" s="224"/>
      <c r="AD109" s="43"/>
      <c r="AE109" s="43"/>
      <c r="AF109" s="196"/>
      <c r="AG109" s="43"/>
      <c r="AH109" s="43"/>
      <c r="AI109" s="196"/>
    </row>
    <row r="110" spans="1:35" ht="16" thickBot="1" x14ac:dyDescent="0.25">
      <c r="A110" s="99">
        <v>9780</v>
      </c>
      <c r="B110" s="276" t="s">
        <v>122</v>
      </c>
      <c r="C110" s="97" t="s">
        <v>101</v>
      </c>
      <c r="D110" s="97"/>
      <c r="E110" s="97"/>
      <c r="F110" s="97" t="s">
        <v>100</v>
      </c>
      <c r="G110" s="97"/>
      <c r="H110" s="97"/>
      <c r="I110" s="97" t="s">
        <v>101</v>
      </c>
      <c r="J110" s="97"/>
      <c r="K110" s="97"/>
      <c r="L110" s="97" t="s">
        <v>100</v>
      </c>
      <c r="M110" s="97"/>
      <c r="N110" s="97"/>
      <c r="O110" s="97" t="s">
        <v>101</v>
      </c>
      <c r="P110" s="97"/>
      <c r="Q110" s="97"/>
      <c r="R110" s="201" t="s">
        <v>100</v>
      </c>
      <c r="S110" s="97"/>
      <c r="T110" s="97"/>
      <c r="U110" s="206" t="s">
        <v>100</v>
      </c>
      <c r="V110" s="205"/>
      <c r="W110" s="205"/>
      <c r="X110" s="255" t="s">
        <v>100</v>
      </c>
      <c r="Y110" s="253"/>
      <c r="Z110" s="252"/>
      <c r="AA110" s="337"/>
      <c r="AB110" s="97"/>
      <c r="AC110" s="336"/>
    </row>
    <row r="111" spans="1:35" x14ac:dyDescent="0.2">
      <c r="A111" s="94"/>
      <c r="B111" s="266"/>
      <c r="C111" s="96" t="s">
        <v>99</v>
      </c>
      <c r="D111" s="96" t="s">
        <v>46</v>
      </c>
      <c r="E111" s="95" t="s">
        <v>98</v>
      </c>
      <c r="F111" s="96" t="s">
        <v>99</v>
      </c>
      <c r="G111" s="96" t="s">
        <v>46</v>
      </c>
      <c r="H111" s="95" t="s">
        <v>98</v>
      </c>
      <c r="I111" s="96" t="s">
        <v>99</v>
      </c>
      <c r="J111" s="96" t="s">
        <v>46</v>
      </c>
      <c r="K111" s="95" t="s">
        <v>98</v>
      </c>
      <c r="L111" s="96" t="s">
        <v>99</v>
      </c>
      <c r="M111" s="96" t="s">
        <v>46</v>
      </c>
      <c r="N111" s="95" t="s">
        <v>98</v>
      </c>
      <c r="O111" s="96" t="s">
        <v>99</v>
      </c>
      <c r="P111" s="96" t="s">
        <v>46</v>
      </c>
      <c r="Q111" s="95" t="s">
        <v>98</v>
      </c>
      <c r="R111" s="198" t="s">
        <v>99</v>
      </c>
      <c r="S111" s="96" t="s">
        <v>46</v>
      </c>
      <c r="T111" s="95" t="s">
        <v>98</v>
      </c>
      <c r="U111" s="96" t="s">
        <v>99</v>
      </c>
      <c r="V111" s="96" t="s">
        <v>46</v>
      </c>
      <c r="W111" s="200" t="s">
        <v>98</v>
      </c>
      <c r="X111" s="250" t="s">
        <v>99</v>
      </c>
      <c r="Y111" s="96" t="s">
        <v>46</v>
      </c>
      <c r="Z111" s="200" t="s">
        <v>98</v>
      </c>
      <c r="AA111" s="229"/>
      <c r="AB111" s="96"/>
      <c r="AC111" s="228"/>
    </row>
    <row r="112" spans="1:35" x14ac:dyDescent="0.2">
      <c r="A112" s="94"/>
      <c r="B112" s="266"/>
      <c r="C112" s="43">
        <v>50</v>
      </c>
      <c r="D112" s="43">
        <v>16</v>
      </c>
      <c r="E112" s="43">
        <v>50</v>
      </c>
      <c r="F112" s="43">
        <v>18</v>
      </c>
      <c r="G112" s="43">
        <v>3</v>
      </c>
      <c r="H112" s="43">
        <v>18</v>
      </c>
      <c r="I112" s="43">
        <v>20</v>
      </c>
      <c r="J112" s="43">
        <v>0</v>
      </c>
      <c r="K112" s="43">
        <v>20</v>
      </c>
      <c r="L112" s="43">
        <v>20</v>
      </c>
      <c r="M112" s="43">
        <v>5</v>
      </c>
      <c r="N112" s="43">
        <v>20</v>
      </c>
      <c r="O112" s="43">
        <v>15</v>
      </c>
      <c r="P112" s="43">
        <v>3</v>
      </c>
      <c r="Q112" s="43">
        <v>15</v>
      </c>
      <c r="R112" s="195">
        <v>9</v>
      </c>
      <c r="S112" s="43">
        <v>1</v>
      </c>
      <c r="T112" s="43">
        <v>9</v>
      </c>
      <c r="U112" s="43">
        <v>16</v>
      </c>
      <c r="V112" s="43">
        <v>9</v>
      </c>
      <c r="W112" s="196">
        <v>16</v>
      </c>
      <c r="X112" s="248">
        <v>20</v>
      </c>
      <c r="Y112" s="43">
        <v>2</v>
      </c>
      <c r="Z112" s="196">
        <v>20</v>
      </c>
      <c r="AA112" s="225"/>
      <c r="AB112" s="43"/>
      <c r="AC112" s="224"/>
    </row>
    <row r="113" spans="1:32" ht="16" thickBot="1" x14ac:dyDescent="0.25">
      <c r="A113" s="92"/>
      <c r="B113" s="261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195"/>
      <c r="S113" s="43"/>
      <c r="T113" s="43"/>
      <c r="U113" s="43"/>
      <c r="V113" s="43"/>
      <c r="W113" s="196"/>
      <c r="X113" s="244"/>
      <c r="Y113" s="243"/>
      <c r="Z113" s="242"/>
      <c r="AA113" s="225"/>
      <c r="AB113" s="43"/>
      <c r="AC113" s="224"/>
    </row>
    <row r="114" spans="1:32" ht="16" thickBot="1" x14ac:dyDescent="0.25">
      <c r="A114" s="99">
        <v>9781</v>
      </c>
      <c r="B114" s="102" t="s">
        <v>121</v>
      </c>
      <c r="C114" s="97" t="s">
        <v>101</v>
      </c>
      <c r="D114" s="97"/>
      <c r="E114" s="97"/>
      <c r="F114" s="97" t="s">
        <v>100</v>
      </c>
      <c r="G114" s="97"/>
      <c r="H114" s="97"/>
      <c r="I114" s="97" t="s">
        <v>101</v>
      </c>
      <c r="J114" s="97"/>
      <c r="K114" s="97"/>
      <c r="L114" s="97" t="s">
        <v>100</v>
      </c>
      <c r="M114" s="97"/>
      <c r="N114" s="97"/>
      <c r="O114" s="97" t="s">
        <v>101</v>
      </c>
      <c r="P114" s="97"/>
      <c r="Q114" s="97"/>
      <c r="R114" s="97" t="s">
        <v>100</v>
      </c>
      <c r="S114" s="97"/>
      <c r="T114" s="97"/>
      <c r="U114" s="206" t="s">
        <v>101</v>
      </c>
      <c r="V114" s="205"/>
      <c r="W114" s="335"/>
      <c r="X114" s="254" t="s">
        <v>100</v>
      </c>
      <c r="Y114" s="253"/>
      <c r="Z114" s="252"/>
      <c r="AA114" s="234" t="s">
        <v>101</v>
      </c>
      <c r="AB114" s="233"/>
      <c r="AC114" s="232"/>
    </row>
    <row r="115" spans="1:32" x14ac:dyDescent="0.2">
      <c r="A115" s="94"/>
      <c r="B115" s="101"/>
      <c r="C115" s="96" t="s">
        <v>99</v>
      </c>
      <c r="D115" s="96" t="s">
        <v>46</v>
      </c>
      <c r="E115" s="95" t="s">
        <v>98</v>
      </c>
      <c r="F115" s="96" t="s">
        <v>99</v>
      </c>
      <c r="G115" s="96" t="s">
        <v>46</v>
      </c>
      <c r="H115" s="95" t="s">
        <v>98</v>
      </c>
      <c r="I115" s="96" t="s">
        <v>99</v>
      </c>
      <c r="J115" s="96" t="s">
        <v>46</v>
      </c>
      <c r="K115" s="95" t="s">
        <v>98</v>
      </c>
      <c r="L115" s="96" t="s">
        <v>99</v>
      </c>
      <c r="M115" s="96" t="s">
        <v>46</v>
      </c>
      <c r="N115" s="95" t="s">
        <v>98</v>
      </c>
      <c r="O115" s="96" t="s">
        <v>99</v>
      </c>
      <c r="P115" s="96" t="s">
        <v>46</v>
      </c>
      <c r="Q115" s="95" t="s">
        <v>98</v>
      </c>
      <c r="R115" s="96" t="s">
        <v>99</v>
      </c>
      <c r="S115" s="96" t="s">
        <v>46</v>
      </c>
      <c r="T115" s="95" t="s">
        <v>98</v>
      </c>
      <c r="U115" s="96" t="s">
        <v>99</v>
      </c>
      <c r="V115" s="96" t="s">
        <v>46</v>
      </c>
      <c r="W115" s="95" t="s">
        <v>98</v>
      </c>
      <c r="X115" s="96" t="s">
        <v>99</v>
      </c>
      <c r="Y115" s="96" t="s">
        <v>46</v>
      </c>
      <c r="Z115" s="200" t="s">
        <v>98</v>
      </c>
      <c r="AA115" s="229" t="s">
        <v>99</v>
      </c>
      <c r="AB115" s="96" t="s">
        <v>46</v>
      </c>
      <c r="AC115" s="228" t="s">
        <v>98</v>
      </c>
    </row>
    <row r="116" spans="1:32" x14ac:dyDescent="0.2">
      <c r="A116" s="94"/>
      <c r="B116" s="101"/>
      <c r="C116" s="43">
        <v>5</v>
      </c>
      <c r="D116" s="43">
        <v>0</v>
      </c>
      <c r="E116" s="43">
        <v>5</v>
      </c>
      <c r="F116" s="43">
        <v>6</v>
      </c>
      <c r="G116" s="43">
        <v>0</v>
      </c>
      <c r="H116" s="43">
        <v>6</v>
      </c>
      <c r="I116" s="43">
        <v>4</v>
      </c>
      <c r="J116" s="43">
        <v>0</v>
      </c>
      <c r="K116" s="43">
        <v>4</v>
      </c>
      <c r="L116" s="43">
        <v>10</v>
      </c>
      <c r="M116" s="43">
        <v>0</v>
      </c>
      <c r="N116" s="43">
        <v>10</v>
      </c>
      <c r="O116" s="43">
        <v>3</v>
      </c>
      <c r="P116" s="43">
        <v>0</v>
      </c>
      <c r="Q116" s="43">
        <v>3</v>
      </c>
      <c r="R116" s="43">
        <v>6</v>
      </c>
      <c r="S116" s="43">
        <v>0</v>
      </c>
      <c r="T116" s="43">
        <v>6</v>
      </c>
      <c r="U116" s="43">
        <v>4</v>
      </c>
      <c r="V116" s="43">
        <v>0</v>
      </c>
      <c r="W116" s="43">
        <v>4</v>
      </c>
      <c r="X116" s="43">
        <v>5</v>
      </c>
      <c r="Y116" s="43">
        <v>0</v>
      </c>
      <c r="Z116" s="196">
        <v>5</v>
      </c>
      <c r="AA116" s="225">
        <v>7</v>
      </c>
      <c r="AB116" s="43">
        <v>4</v>
      </c>
      <c r="AC116" s="224">
        <v>7</v>
      </c>
    </row>
    <row r="117" spans="1:32" ht="16" thickBot="1" x14ac:dyDescent="0.25">
      <c r="A117" s="92"/>
      <c r="B117" s="100"/>
      <c r="C117" s="43"/>
      <c r="D117" s="43"/>
      <c r="E117" s="43"/>
      <c r="F117" s="43"/>
      <c r="G117" s="43"/>
      <c r="H117" s="43"/>
      <c r="I117" s="43"/>
      <c r="J117" s="43"/>
      <c r="K117" s="43"/>
      <c r="L117" s="40"/>
      <c r="M117" s="40"/>
      <c r="N117" s="40"/>
      <c r="O117" s="43"/>
      <c r="P117" s="43"/>
      <c r="Q117" s="43"/>
      <c r="R117" s="43"/>
      <c r="S117" s="43"/>
      <c r="T117" s="43"/>
      <c r="U117" s="43"/>
      <c r="V117" s="43"/>
      <c r="W117" s="43"/>
      <c r="X117" s="40"/>
      <c r="Y117" s="40"/>
      <c r="Z117" s="256"/>
      <c r="AA117" s="225"/>
      <c r="AB117" s="43"/>
      <c r="AC117" s="224"/>
    </row>
    <row r="118" spans="1:32" ht="16" thickBot="1" x14ac:dyDescent="0.25">
      <c r="A118" s="320">
        <v>9782</v>
      </c>
      <c r="B118" s="334" t="s">
        <v>121</v>
      </c>
      <c r="C118" s="182" t="s">
        <v>101</v>
      </c>
      <c r="D118" s="182"/>
      <c r="E118" s="182"/>
      <c r="F118" s="182" t="s">
        <v>100</v>
      </c>
      <c r="G118" s="182"/>
      <c r="H118" s="182"/>
      <c r="I118" s="182" t="s">
        <v>101</v>
      </c>
      <c r="J118" s="182"/>
      <c r="K118" s="192"/>
      <c r="L118" s="333" t="s">
        <v>100</v>
      </c>
      <c r="M118" s="332"/>
      <c r="N118" s="331"/>
      <c r="O118" s="182" t="s">
        <v>101</v>
      </c>
      <c r="P118" s="182"/>
      <c r="Q118" s="182"/>
      <c r="R118" s="183" t="s">
        <v>100</v>
      </c>
      <c r="S118" s="182"/>
      <c r="T118" s="182"/>
      <c r="U118" s="188" t="s">
        <v>118</v>
      </c>
      <c r="V118" s="187"/>
      <c r="W118" s="187"/>
      <c r="X118" s="330" t="s">
        <v>100</v>
      </c>
      <c r="Y118" s="310"/>
      <c r="Z118" s="309"/>
      <c r="AA118" s="308" t="s">
        <v>100</v>
      </c>
      <c r="AB118" s="307"/>
      <c r="AC118" s="306"/>
    </row>
    <row r="119" spans="1:32" x14ac:dyDescent="0.2">
      <c r="A119" s="297"/>
      <c r="B119" s="327"/>
      <c r="C119" s="176" t="s">
        <v>99</v>
      </c>
      <c r="D119" s="176" t="s">
        <v>46</v>
      </c>
      <c r="E119" s="176" t="s">
        <v>98</v>
      </c>
      <c r="F119" s="176" t="s">
        <v>99</v>
      </c>
      <c r="G119" s="176" t="s">
        <v>46</v>
      </c>
      <c r="H119" s="176" t="s">
        <v>98</v>
      </c>
      <c r="I119" s="176" t="s">
        <v>99</v>
      </c>
      <c r="J119" s="176" t="s">
        <v>46</v>
      </c>
      <c r="K119" s="179" t="s">
        <v>98</v>
      </c>
      <c r="L119" s="305" t="s">
        <v>99</v>
      </c>
      <c r="M119" s="176" t="s">
        <v>46</v>
      </c>
      <c r="N119" s="329" t="s">
        <v>98</v>
      </c>
      <c r="O119" s="176" t="s">
        <v>99</v>
      </c>
      <c r="P119" s="176" t="s">
        <v>46</v>
      </c>
      <c r="Q119" s="176" t="s">
        <v>98</v>
      </c>
      <c r="R119" s="177" t="s">
        <v>99</v>
      </c>
      <c r="S119" s="176" t="s">
        <v>46</v>
      </c>
      <c r="T119" s="176" t="s">
        <v>98</v>
      </c>
      <c r="U119" s="176" t="s">
        <v>99</v>
      </c>
      <c r="V119" s="176" t="s">
        <v>46</v>
      </c>
      <c r="W119" s="179" t="s">
        <v>98</v>
      </c>
      <c r="X119" s="328" t="s">
        <v>99</v>
      </c>
      <c r="Y119" s="176" t="s">
        <v>46</v>
      </c>
      <c r="Z119" s="179" t="s">
        <v>98</v>
      </c>
      <c r="AA119" s="299" t="s">
        <v>99</v>
      </c>
      <c r="AB119" s="176" t="s">
        <v>46</v>
      </c>
      <c r="AC119" s="298" t="s">
        <v>98</v>
      </c>
    </row>
    <row r="120" spans="1:32" x14ac:dyDescent="0.2">
      <c r="A120" s="297"/>
      <c r="B120" s="327"/>
      <c r="C120" s="165">
        <v>13</v>
      </c>
      <c r="D120" s="165">
        <v>0</v>
      </c>
      <c r="E120" s="165">
        <v>13</v>
      </c>
      <c r="F120" s="165">
        <v>6</v>
      </c>
      <c r="G120" s="165">
        <v>0</v>
      </c>
      <c r="H120" s="165">
        <v>6</v>
      </c>
      <c r="I120" s="165">
        <v>2</v>
      </c>
      <c r="J120" s="165">
        <v>0</v>
      </c>
      <c r="K120" s="172">
        <v>2</v>
      </c>
      <c r="L120" s="288">
        <v>5</v>
      </c>
      <c r="M120" s="165">
        <v>0</v>
      </c>
      <c r="N120" s="324">
        <v>5</v>
      </c>
      <c r="O120" s="165">
        <v>4</v>
      </c>
      <c r="P120" s="165">
        <v>0</v>
      </c>
      <c r="Q120" s="165">
        <v>4</v>
      </c>
      <c r="R120" s="166">
        <v>6</v>
      </c>
      <c r="S120" s="165">
        <v>1</v>
      </c>
      <c r="T120" s="165">
        <v>6</v>
      </c>
      <c r="U120" s="165">
        <v>14</v>
      </c>
      <c r="V120" s="165">
        <v>0</v>
      </c>
      <c r="W120" s="172">
        <v>14</v>
      </c>
      <c r="X120" s="326">
        <v>7</v>
      </c>
      <c r="Y120" s="165">
        <v>0</v>
      </c>
      <c r="Z120" s="172">
        <v>7</v>
      </c>
      <c r="AA120" s="281">
        <v>3</v>
      </c>
      <c r="AB120" s="165">
        <v>0</v>
      </c>
      <c r="AC120" s="280">
        <v>3</v>
      </c>
    </row>
    <row r="121" spans="1:32" ht="16" thickBot="1" x14ac:dyDescent="0.25">
      <c r="A121" s="290"/>
      <c r="B121" s="325"/>
      <c r="C121" s="165"/>
      <c r="D121" s="165"/>
      <c r="E121" s="165"/>
      <c r="F121" s="165"/>
      <c r="G121" s="165"/>
      <c r="H121" s="165"/>
      <c r="I121" s="165"/>
      <c r="J121" s="165"/>
      <c r="K121" s="172"/>
      <c r="L121" s="288"/>
      <c r="M121" s="165"/>
      <c r="N121" s="324"/>
      <c r="O121" s="168"/>
      <c r="P121" s="168"/>
      <c r="Q121" s="168"/>
      <c r="R121" s="166"/>
      <c r="S121" s="165"/>
      <c r="T121" s="165"/>
      <c r="U121" s="168"/>
      <c r="V121" s="168"/>
      <c r="W121" s="167"/>
      <c r="X121" s="323"/>
      <c r="Y121" s="322"/>
      <c r="Z121" s="321"/>
      <c r="AA121" s="281"/>
      <c r="AB121" s="165"/>
      <c r="AC121" s="280"/>
    </row>
    <row r="122" spans="1:32" ht="16" thickBot="1" x14ac:dyDescent="0.25">
      <c r="A122" s="320">
        <v>9783</v>
      </c>
      <c r="B122" s="319" t="s">
        <v>122</v>
      </c>
      <c r="C122" s="182" t="s">
        <v>101</v>
      </c>
      <c r="D122" s="182"/>
      <c r="E122" s="182"/>
      <c r="F122" s="182" t="s">
        <v>100</v>
      </c>
      <c r="G122" s="182"/>
      <c r="H122" s="182"/>
      <c r="I122" s="182" t="s">
        <v>101</v>
      </c>
      <c r="J122" s="182"/>
      <c r="K122" s="192"/>
      <c r="L122" s="318" t="s">
        <v>100</v>
      </c>
      <c r="M122" s="182"/>
      <c r="N122" s="192"/>
      <c r="O122" s="317" t="s">
        <v>101</v>
      </c>
      <c r="P122" s="316"/>
      <c r="Q122" s="315"/>
      <c r="R122" s="182" t="s">
        <v>100</v>
      </c>
      <c r="S122" s="182"/>
      <c r="T122" s="192"/>
      <c r="U122" s="314" t="s">
        <v>101</v>
      </c>
      <c r="V122" s="313"/>
      <c r="W122" s="312"/>
      <c r="X122" s="311" t="s">
        <v>100</v>
      </c>
      <c r="Y122" s="310"/>
      <c r="Z122" s="309"/>
      <c r="AA122" s="308" t="s">
        <v>100</v>
      </c>
      <c r="AB122" s="307"/>
      <c r="AC122" s="306"/>
      <c r="AD122" s="308" t="s">
        <v>100</v>
      </c>
      <c r="AE122" s="307"/>
      <c r="AF122" s="306"/>
    </row>
    <row r="123" spans="1:32" x14ac:dyDescent="0.2">
      <c r="A123" s="297"/>
      <c r="B123" s="296"/>
      <c r="C123" s="176" t="s">
        <v>99</v>
      </c>
      <c r="D123" s="176" t="s">
        <v>46</v>
      </c>
      <c r="E123" s="176" t="s">
        <v>98</v>
      </c>
      <c r="F123" s="176" t="s">
        <v>99</v>
      </c>
      <c r="G123" s="176" t="s">
        <v>46</v>
      </c>
      <c r="H123" s="176" t="s">
        <v>98</v>
      </c>
      <c r="I123" s="176" t="s">
        <v>99</v>
      </c>
      <c r="J123" s="176" t="s">
        <v>46</v>
      </c>
      <c r="K123" s="179" t="s">
        <v>98</v>
      </c>
      <c r="L123" s="305" t="s">
        <v>99</v>
      </c>
      <c r="M123" s="176" t="s">
        <v>46</v>
      </c>
      <c r="N123" s="179" t="s">
        <v>98</v>
      </c>
      <c r="O123" s="304" t="s">
        <v>99</v>
      </c>
      <c r="P123" s="303" t="s">
        <v>46</v>
      </c>
      <c r="Q123" s="302" t="s">
        <v>98</v>
      </c>
      <c r="R123" s="176" t="s">
        <v>99</v>
      </c>
      <c r="S123" s="176" t="s">
        <v>46</v>
      </c>
      <c r="T123" s="179" t="s">
        <v>98</v>
      </c>
      <c r="U123" s="301" t="s">
        <v>99</v>
      </c>
      <c r="V123" s="176" t="s">
        <v>46</v>
      </c>
      <c r="W123" s="300" t="s">
        <v>98</v>
      </c>
      <c r="X123" s="176" t="s">
        <v>99</v>
      </c>
      <c r="Y123" s="176" t="s">
        <v>46</v>
      </c>
      <c r="Z123" s="179" t="s">
        <v>98</v>
      </c>
      <c r="AA123" s="299" t="s">
        <v>99</v>
      </c>
      <c r="AB123" s="176" t="s">
        <v>46</v>
      </c>
      <c r="AC123" s="298" t="s">
        <v>98</v>
      </c>
      <c r="AD123" s="299" t="s">
        <v>99</v>
      </c>
      <c r="AE123" s="176" t="s">
        <v>46</v>
      </c>
      <c r="AF123" s="298" t="s">
        <v>98</v>
      </c>
    </row>
    <row r="124" spans="1:32" ht="16" thickBot="1" x14ac:dyDescent="0.25">
      <c r="A124" s="297"/>
      <c r="B124" s="296"/>
      <c r="C124" s="165">
        <v>0</v>
      </c>
      <c r="D124" s="165">
        <v>0</v>
      </c>
      <c r="E124" s="165">
        <v>0</v>
      </c>
      <c r="F124" s="165">
        <v>4</v>
      </c>
      <c r="G124" s="165">
        <v>1</v>
      </c>
      <c r="H124" s="165">
        <v>4</v>
      </c>
      <c r="I124" s="165">
        <v>0</v>
      </c>
      <c r="J124" s="165">
        <v>0</v>
      </c>
      <c r="K124" s="172">
        <v>0</v>
      </c>
      <c r="L124" s="288">
        <v>1</v>
      </c>
      <c r="M124" s="165">
        <v>0</v>
      </c>
      <c r="N124" s="172">
        <v>1</v>
      </c>
      <c r="O124" s="295">
        <v>10</v>
      </c>
      <c r="P124" s="294">
        <v>0</v>
      </c>
      <c r="Q124" s="293">
        <v>10</v>
      </c>
      <c r="R124" s="165">
        <v>4</v>
      </c>
      <c r="S124" s="165">
        <v>3</v>
      </c>
      <c r="T124" s="172">
        <v>4</v>
      </c>
      <c r="U124" s="292">
        <v>43</v>
      </c>
      <c r="V124" s="165">
        <v>11</v>
      </c>
      <c r="W124" s="291">
        <v>43</v>
      </c>
      <c r="X124" s="165">
        <v>5</v>
      </c>
      <c r="Y124" s="165">
        <v>1</v>
      </c>
      <c r="Z124" s="172">
        <v>5</v>
      </c>
      <c r="AA124" s="281">
        <v>3</v>
      </c>
      <c r="AB124" s="165">
        <v>1</v>
      </c>
      <c r="AC124" s="280">
        <v>3</v>
      </c>
      <c r="AD124" s="281">
        <v>2</v>
      </c>
      <c r="AE124" s="165">
        <v>0</v>
      </c>
      <c r="AF124" s="280">
        <v>2</v>
      </c>
    </row>
    <row r="125" spans="1:32" ht="16" thickBot="1" x14ac:dyDescent="0.25">
      <c r="A125" s="290"/>
      <c r="B125" s="289"/>
      <c r="C125" s="165"/>
      <c r="D125" s="165"/>
      <c r="E125" s="165"/>
      <c r="F125" s="165"/>
      <c r="G125" s="165"/>
      <c r="H125" s="165"/>
      <c r="I125" s="165"/>
      <c r="J125" s="165"/>
      <c r="K125" s="172"/>
      <c r="L125" s="288"/>
      <c r="M125" s="165"/>
      <c r="N125" s="172"/>
      <c r="O125" s="287"/>
      <c r="P125" s="286"/>
      <c r="Q125" s="285"/>
      <c r="R125" s="165"/>
      <c r="S125" s="165"/>
      <c r="T125" s="172"/>
      <c r="U125" s="284"/>
      <c r="V125" s="283"/>
      <c r="W125" s="282"/>
      <c r="X125" s="168"/>
      <c r="Y125" s="168"/>
      <c r="Z125" s="167"/>
      <c r="AA125" s="281"/>
      <c r="AB125" s="165"/>
      <c r="AC125" s="280"/>
      <c r="AD125" s="281"/>
      <c r="AE125" s="165"/>
      <c r="AF125" s="280"/>
    </row>
    <row r="126" spans="1:32" ht="16" thickBot="1" x14ac:dyDescent="0.25">
      <c r="A126" s="99">
        <v>9784</v>
      </c>
      <c r="B126" s="102" t="s">
        <v>122</v>
      </c>
      <c r="C126" s="97" t="s">
        <v>101</v>
      </c>
      <c r="D126" s="97"/>
      <c r="E126" s="97"/>
      <c r="F126" s="97" t="s">
        <v>100</v>
      </c>
      <c r="G126" s="97"/>
      <c r="H126" s="97"/>
      <c r="I126" s="97" t="s">
        <v>101</v>
      </c>
      <c r="J126" s="97"/>
      <c r="K126" s="241"/>
      <c r="L126" s="240" t="s">
        <v>100</v>
      </c>
      <c r="M126" s="97"/>
      <c r="N126" s="239"/>
      <c r="O126" s="217" t="s">
        <v>101</v>
      </c>
      <c r="P126" s="217"/>
      <c r="Q126" s="217"/>
      <c r="R126" s="201" t="s">
        <v>100</v>
      </c>
      <c r="S126" s="97"/>
      <c r="T126" s="241"/>
      <c r="U126" s="238" t="s">
        <v>118</v>
      </c>
      <c r="V126" s="237"/>
      <c r="W126" s="237"/>
      <c r="X126" s="255" t="s">
        <v>100</v>
      </c>
      <c r="Y126" s="253"/>
      <c r="Z126" s="252"/>
      <c r="AA126" s="234" t="s">
        <v>100</v>
      </c>
      <c r="AB126" s="233"/>
      <c r="AC126" s="232"/>
    </row>
    <row r="127" spans="1:32" x14ac:dyDescent="0.2">
      <c r="A127" s="94"/>
      <c r="B127" s="101"/>
      <c r="C127" s="96" t="s">
        <v>99</v>
      </c>
      <c r="D127" s="96" t="s">
        <v>46</v>
      </c>
      <c r="E127" s="95" t="s">
        <v>98</v>
      </c>
      <c r="F127" s="96" t="s">
        <v>99</v>
      </c>
      <c r="G127" s="96" t="s">
        <v>46</v>
      </c>
      <c r="H127" s="95" t="s">
        <v>98</v>
      </c>
      <c r="I127" s="96" t="s">
        <v>99</v>
      </c>
      <c r="J127" s="96" t="s">
        <v>46</v>
      </c>
      <c r="K127" s="200" t="s">
        <v>98</v>
      </c>
      <c r="L127" s="231" t="s">
        <v>99</v>
      </c>
      <c r="M127" s="96" t="s">
        <v>46</v>
      </c>
      <c r="N127" s="230" t="s">
        <v>98</v>
      </c>
      <c r="O127" s="96" t="s">
        <v>99</v>
      </c>
      <c r="P127" s="96" t="s">
        <v>46</v>
      </c>
      <c r="Q127" s="95" t="s">
        <v>98</v>
      </c>
      <c r="R127" s="198" t="s">
        <v>99</v>
      </c>
      <c r="S127" s="96" t="s">
        <v>46</v>
      </c>
      <c r="T127" s="200" t="s">
        <v>98</v>
      </c>
      <c r="U127" s="251" t="s">
        <v>99</v>
      </c>
      <c r="V127" s="96" t="s">
        <v>46</v>
      </c>
      <c r="W127" s="200" t="s">
        <v>98</v>
      </c>
      <c r="X127" s="250" t="s">
        <v>99</v>
      </c>
      <c r="Y127" s="96" t="s">
        <v>46</v>
      </c>
      <c r="Z127" s="200" t="s">
        <v>98</v>
      </c>
      <c r="AA127" s="229" t="s">
        <v>99</v>
      </c>
      <c r="AB127" s="96" t="s">
        <v>46</v>
      </c>
      <c r="AC127" s="228" t="s">
        <v>98</v>
      </c>
    </row>
    <row r="128" spans="1:32" x14ac:dyDescent="0.2">
      <c r="A128" s="94"/>
      <c r="B128" s="101"/>
      <c r="C128" s="43">
        <v>4</v>
      </c>
      <c r="D128" s="43">
        <v>2</v>
      </c>
      <c r="E128" s="43">
        <v>4</v>
      </c>
      <c r="F128" s="43">
        <v>1</v>
      </c>
      <c r="G128" s="43">
        <v>2</v>
      </c>
      <c r="H128" s="43">
        <v>1</v>
      </c>
      <c r="I128" s="43">
        <v>6</v>
      </c>
      <c r="J128" s="43">
        <v>1</v>
      </c>
      <c r="K128" s="196">
        <v>6</v>
      </c>
      <c r="L128" s="227">
        <v>2</v>
      </c>
      <c r="M128" s="43">
        <v>1</v>
      </c>
      <c r="N128" s="226">
        <v>2</v>
      </c>
      <c r="O128" s="43">
        <v>22</v>
      </c>
      <c r="P128" s="43">
        <v>6</v>
      </c>
      <c r="Q128" s="43">
        <v>22</v>
      </c>
      <c r="R128" s="195">
        <v>3</v>
      </c>
      <c r="S128" s="43">
        <v>2</v>
      </c>
      <c r="T128" s="196">
        <v>3</v>
      </c>
      <c r="U128" s="249">
        <v>18</v>
      </c>
      <c r="V128" s="43">
        <v>7</v>
      </c>
      <c r="W128" s="196">
        <v>18</v>
      </c>
      <c r="X128" s="248">
        <v>3</v>
      </c>
      <c r="Y128" s="43">
        <v>2</v>
      </c>
      <c r="Z128" s="196">
        <v>3</v>
      </c>
      <c r="AA128" s="225"/>
      <c r="AB128" s="43"/>
      <c r="AC128" s="224"/>
    </row>
    <row r="129" spans="1:32" ht="16" thickBot="1" x14ac:dyDescent="0.25">
      <c r="A129" s="92"/>
      <c r="B129" s="100"/>
      <c r="C129" s="43"/>
      <c r="D129" s="43"/>
      <c r="E129" s="43"/>
      <c r="F129" s="43"/>
      <c r="G129" s="43"/>
      <c r="H129" s="43"/>
      <c r="I129" s="43"/>
      <c r="J129" s="43"/>
      <c r="K129" s="196"/>
      <c r="L129" s="227"/>
      <c r="M129" s="43"/>
      <c r="N129" s="226"/>
      <c r="O129" s="43"/>
      <c r="P129" s="43"/>
      <c r="Q129" s="43"/>
      <c r="R129" s="195"/>
      <c r="S129" s="43"/>
      <c r="T129" s="196"/>
      <c r="U129" s="247"/>
      <c r="V129" s="246"/>
      <c r="W129" s="245"/>
      <c r="X129" s="244"/>
      <c r="Y129" s="243"/>
      <c r="Z129" s="242"/>
      <c r="AA129" s="225"/>
      <c r="AB129" s="43"/>
      <c r="AC129" s="224"/>
    </row>
    <row r="130" spans="1:32" ht="16" thickBot="1" x14ac:dyDescent="0.25">
      <c r="A130" s="99">
        <v>9785</v>
      </c>
      <c r="B130" s="102" t="s">
        <v>121</v>
      </c>
      <c r="C130" s="97" t="s">
        <v>101</v>
      </c>
      <c r="D130" s="97"/>
      <c r="E130" s="97"/>
      <c r="F130" s="97" t="s">
        <v>100</v>
      </c>
      <c r="G130" s="97"/>
      <c r="H130" s="97"/>
      <c r="I130" s="97" t="s">
        <v>101</v>
      </c>
      <c r="J130" s="97"/>
      <c r="K130" s="241"/>
      <c r="L130" s="240" t="s">
        <v>100</v>
      </c>
      <c r="M130" s="97"/>
      <c r="N130" s="239"/>
      <c r="O130" s="97" t="s">
        <v>101</v>
      </c>
      <c r="P130" s="97"/>
      <c r="Q130" s="97"/>
      <c r="R130" s="97" t="s">
        <v>100</v>
      </c>
      <c r="S130" s="97"/>
      <c r="T130" s="97"/>
      <c r="U130" s="204" t="s">
        <v>100</v>
      </c>
      <c r="V130" s="203"/>
      <c r="W130" s="202"/>
      <c r="X130" s="254" t="s">
        <v>100</v>
      </c>
      <c r="Y130" s="253"/>
      <c r="Z130" s="252"/>
      <c r="AA130" s="234" t="s">
        <v>100</v>
      </c>
      <c r="AB130" s="233"/>
      <c r="AC130" s="232"/>
    </row>
    <row r="131" spans="1:32" x14ac:dyDescent="0.2">
      <c r="A131" s="94"/>
      <c r="B131" s="101"/>
      <c r="C131" s="96" t="s">
        <v>99</v>
      </c>
      <c r="D131" s="96" t="s">
        <v>46</v>
      </c>
      <c r="E131" s="95" t="s">
        <v>98</v>
      </c>
      <c r="F131" s="96" t="s">
        <v>99</v>
      </c>
      <c r="G131" s="96" t="s">
        <v>46</v>
      </c>
      <c r="H131" s="95" t="s">
        <v>98</v>
      </c>
      <c r="I131" s="96" t="s">
        <v>99</v>
      </c>
      <c r="J131" s="96" t="s">
        <v>46</v>
      </c>
      <c r="K131" s="200" t="s">
        <v>98</v>
      </c>
      <c r="L131" s="231" t="s">
        <v>99</v>
      </c>
      <c r="M131" s="96" t="s">
        <v>46</v>
      </c>
      <c r="N131" s="230" t="s">
        <v>98</v>
      </c>
      <c r="O131" s="96" t="s">
        <v>99</v>
      </c>
      <c r="P131" s="96" t="s">
        <v>46</v>
      </c>
      <c r="Q131" s="95" t="s">
        <v>98</v>
      </c>
      <c r="R131" s="96" t="s">
        <v>99</v>
      </c>
      <c r="S131" s="96" t="s">
        <v>46</v>
      </c>
      <c r="T131" s="95" t="s">
        <v>98</v>
      </c>
      <c r="U131" s="96" t="s">
        <v>99</v>
      </c>
      <c r="V131" s="96" t="s">
        <v>46</v>
      </c>
      <c r="W131" s="95" t="s">
        <v>98</v>
      </c>
      <c r="X131" s="96" t="s">
        <v>99</v>
      </c>
      <c r="Y131" s="96" t="s">
        <v>46</v>
      </c>
      <c r="Z131" s="200" t="s">
        <v>98</v>
      </c>
      <c r="AA131" s="229" t="s">
        <v>99</v>
      </c>
      <c r="AB131" s="96" t="s">
        <v>46</v>
      </c>
      <c r="AC131" s="228" t="s">
        <v>98</v>
      </c>
    </row>
    <row r="132" spans="1:32" x14ac:dyDescent="0.2">
      <c r="A132" s="94"/>
      <c r="B132" s="101"/>
      <c r="C132" s="43">
        <v>22</v>
      </c>
      <c r="D132" s="43">
        <v>3</v>
      </c>
      <c r="E132" s="43">
        <v>22</v>
      </c>
      <c r="F132" s="43">
        <v>2</v>
      </c>
      <c r="G132" s="43">
        <v>0</v>
      </c>
      <c r="H132" s="43">
        <v>2</v>
      </c>
      <c r="I132" s="43">
        <v>28</v>
      </c>
      <c r="J132" s="43">
        <v>11</v>
      </c>
      <c r="K132" s="196">
        <v>28</v>
      </c>
      <c r="L132" s="227">
        <v>14</v>
      </c>
      <c r="M132" s="43">
        <v>0</v>
      </c>
      <c r="N132" s="226">
        <v>14</v>
      </c>
      <c r="O132" s="43">
        <v>16</v>
      </c>
      <c r="P132" s="43">
        <v>3</v>
      </c>
      <c r="Q132" s="43">
        <v>16</v>
      </c>
      <c r="R132" s="43">
        <v>12</v>
      </c>
      <c r="S132" s="43">
        <v>0</v>
      </c>
      <c r="T132" s="43">
        <v>12</v>
      </c>
      <c r="U132" s="43">
        <v>5</v>
      </c>
      <c r="V132" s="43">
        <v>0</v>
      </c>
      <c r="W132" s="43">
        <v>5</v>
      </c>
      <c r="X132" s="43">
        <v>3</v>
      </c>
      <c r="Y132" s="43">
        <v>0</v>
      </c>
      <c r="Z132" s="196">
        <v>3</v>
      </c>
      <c r="AA132" s="225"/>
      <c r="AB132" s="43"/>
      <c r="AC132" s="224"/>
    </row>
    <row r="133" spans="1:32" ht="16" thickBot="1" x14ac:dyDescent="0.25">
      <c r="A133" s="92"/>
      <c r="B133" s="100"/>
      <c r="C133" s="43"/>
      <c r="D133" s="43"/>
      <c r="E133" s="43"/>
      <c r="F133" s="43"/>
      <c r="G133" s="43"/>
      <c r="H133" s="43"/>
      <c r="I133" s="43"/>
      <c r="J133" s="43"/>
      <c r="K133" s="196"/>
      <c r="L133" s="223"/>
      <c r="M133" s="222"/>
      <c r="N133" s="221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196"/>
      <c r="AA133" s="220"/>
      <c r="AB133" s="219"/>
      <c r="AC133" s="218"/>
    </row>
    <row r="134" spans="1:32" ht="16" thickBot="1" x14ac:dyDescent="0.25">
      <c r="A134" s="99">
        <v>9840</v>
      </c>
      <c r="B134" s="102" t="s">
        <v>122</v>
      </c>
      <c r="C134" s="97" t="s">
        <v>101</v>
      </c>
      <c r="D134" s="97"/>
      <c r="E134" s="97"/>
      <c r="F134" s="97" t="s">
        <v>100</v>
      </c>
      <c r="G134" s="97"/>
      <c r="H134" s="97"/>
      <c r="I134" s="97" t="s">
        <v>101</v>
      </c>
      <c r="J134" s="97"/>
      <c r="K134" s="241"/>
      <c r="L134" s="279" t="s">
        <v>100</v>
      </c>
      <c r="M134" s="278"/>
      <c r="N134" s="277"/>
      <c r="O134" s="97" t="s">
        <v>101</v>
      </c>
      <c r="P134" s="97"/>
      <c r="Q134" s="97"/>
      <c r="R134" s="201" t="s">
        <v>100</v>
      </c>
      <c r="S134" s="97"/>
      <c r="T134" s="97"/>
      <c r="U134" s="206" t="s">
        <v>118</v>
      </c>
      <c r="V134" s="205"/>
      <c r="W134" s="205"/>
      <c r="X134" s="255" t="s">
        <v>100</v>
      </c>
      <c r="Y134" s="253"/>
      <c r="Z134" s="252"/>
      <c r="AA134" s="234" t="s">
        <v>100</v>
      </c>
      <c r="AB134" s="233"/>
      <c r="AC134" s="232"/>
    </row>
    <row r="135" spans="1:32" x14ac:dyDescent="0.2">
      <c r="A135" s="94"/>
      <c r="B135" s="101"/>
      <c r="C135" s="96" t="s">
        <v>99</v>
      </c>
      <c r="D135" s="96" t="s">
        <v>46</v>
      </c>
      <c r="E135" s="95" t="s">
        <v>98</v>
      </c>
      <c r="F135" s="96" t="s">
        <v>99</v>
      </c>
      <c r="G135" s="96" t="s">
        <v>46</v>
      </c>
      <c r="H135" s="95" t="s">
        <v>98</v>
      </c>
      <c r="I135" s="96" t="s">
        <v>99</v>
      </c>
      <c r="J135" s="96" t="s">
        <v>46</v>
      </c>
      <c r="K135" s="200" t="s">
        <v>98</v>
      </c>
      <c r="L135" s="231" t="s">
        <v>99</v>
      </c>
      <c r="M135" s="96" t="s">
        <v>46</v>
      </c>
      <c r="N135" s="230" t="s">
        <v>98</v>
      </c>
      <c r="O135" s="96" t="s">
        <v>99</v>
      </c>
      <c r="P135" s="96" t="s">
        <v>46</v>
      </c>
      <c r="Q135" s="95" t="s">
        <v>98</v>
      </c>
      <c r="R135" s="198" t="s">
        <v>99</v>
      </c>
      <c r="S135" s="96" t="s">
        <v>46</v>
      </c>
      <c r="T135" s="95" t="s">
        <v>98</v>
      </c>
      <c r="U135" s="96" t="s">
        <v>99</v>
      </c>
      <c r="V135" s="96" t="s">
        <v>46</v>
      </c>
      <c r="W135" s="200" t="s">
        <v>98</v>
      </c>
      <c r="X135" s="250" t="s">
        <v>99</v>
      </c>
      <c r="Y135" s="96" t="s">
        <v>46</v>
      </c>
      <c r="Z135" s="200" t="s">
        <v>98</v>
      </c>
      <c r="AA135" s="229" t="s">
        <v>99</v>
      </c>
      <c r="AB135" s="96" t="s">
        <v>46</v>
      </c>
      <c r="AC135" s="228" t="s">
        <v>98</v>
      </c>
    </row>
    <row r="136" spans="1:32" x14ac:dyDescent="0.2">
      <c r="A136" s="94"/>
      <c r="B136" s="101"/>
      <c r="C136" s="43">
        <v>2</v>
      </c>
      <c r="D136" s="43">
        <v>0</v>
      </c>
      <c r="E136" s="43">
        <v>2</v>
      </c>
      <c r="F136" s="43">
        <v>3</v>
      </c>
      <c r="G136" s="43">
        <v>0</v>
      </c>
      <c r="H136" s="43">
        <v>3</v>
      </c>
      <c r="I136" s="43">
        <v>4</v>
      </c>
      <c r="J136" s="43">
        <v>3</v>
      </c>
      <c r="K136" s="196">
        <v>4</v>
      </c>
      <c r="L136" s="227">
        <v>3</v>
      </c>
      <c r="M136" s="43">
        <v>0</v>
      </c>
      <c r="N136" s="226">
        <v>3</v>
      </c>
      <c r="O136" s="43">
        <v>2</v>
      </c>
      <c r="P136" s="43">
        <v>3</v>
      </c>
      <c r="Q136" s="43">
        <v>2</v>
      </c>
      <c r="R136" s="195"/>
      <c r="S136" s="43"/>
      <c r="T136" s="43"/>
      <c r="U136" s="43"/>
      <c r="V136" s="43"/>
      <c r="W136" s="196"/>
      <c r="X136" s="248"/>
      <c r="Y136" s="43"/>
      <c r="Z136" s="196"/>
      <c r="AA136" s="225"/>
      <c r="AB136" s="43"/>
      <c r="AC136" s="224"/>
    </row>
    <row r="137" spans="1:32" ht="16" thickBot="1" x14ac:dyDescent="0.25">
      <c r="A137" s="92"/>
      <c r="B137" s="100"/>
      <c r="C137" s="43"/>
      <c r="D137" s="43"/>
      <c r="E137" s="43"/>
      <c r="F137" s="43"/>
      <c r="G137" s="43"/>
      <c r="H137" s="43"/>
      <c r="I137" s="43"/>
      <c r="J137" s="43"/>
      <c r="K137" s="196"/>
      <c r="L137" s="227"/>
      <c r="M137" s="43"/>
      <c r="N137" s="226"/>
      <c r="O137" s="40"/>
      <c r="P137" s="40"/>
      <c r="Q137" s="40"/>
      <c r="R137" s="195"/>
      <c r="S137" s="43"/>
      <c r="T137" s="43"/>
      <c r="U137" s="40"/>
      <c r="V137" s="40"/>
      <c r="W137" s="256"/>
      <c r="X137" s="244"/>
      <c r="Y137" s="243"/>
      <c r="Z137" s="242"/>
      <c r="AA137" s="225"/>
      <c r="AB137" s="43"/>
      <c r="AC137" s="224"/>
    </row>
    <row r="138" spans="1:32" ht="16" thickBot="1" x14ac:dyDescent="0.25">
      <c r="A138" s="99">
        <v>9839</v>
      </c>
      <c r="B138" s="276" t="s">
        <v>122</v>
      </c>
      <c r="C138" s="97" t="s">
        <v>101</v>
      </c>
      <c r="D138" s="97"/>
      <c r="E138" s="97"/>
      <c r="F138" s="97" t="s">
        <v>100</v>
      </c>
      <c r="G138" s="97"/>
      <c r="H138" s="97"/>
      <c r="I138" s="97" t="s">
        <v>101</v>
      </c>
      <c r="J138" s="97"/>
      <c r="K138" s="241"/>
      <c r="L138" s="240" t="s">
        <v>100</v>
      </c>
      <c r="M138" s="97"/>
      <c r="N138" s="241"/>
      <c r="O138" s="275" t="s">
        <v>101</v>
      </c>
      <c r="P138" s="274"/>
      <c r="Q138" s="273"/>
      <c r="R138" s="97" t="s">
        <v>101</v>
      </c>
      <c r="S138" s="97"/>
      <c r="T138" s="241"/>
      <c r="U138" s="238" t="s">
        <v>101</v>
      </c>
      <c r="V138" s="237"/>
      <c r="W138" s="272"/>
      <c r="X138" s="271" t="s">
        <v>100</v>
      </c>
      <c r="Y138" s="253"/>
      <c r="Z138" s="252"/>
      <c r="AA138" s="234" t="s">
        <v>100</v>
      </c>
      <c r="AB138" s="233"/>
      <c r="AC138" s="232"/>
      <c r="AD138" s="234" t="s">
        <v>100</v>
      </c>
      <c r="AE138" s="233"/>
      <c r="AF138" s="232"/>
    </row>
    <row r="139" spans="1:32" x14ac:dyDescent="0.2">
      <c r="A139" s="94"/>
      <c r="B139" s="266"/>
      <c r="C139" s="96" t="s">
        <v>99</v>
      </c>
      <c r="D139" s="96" t="s">
        <v>46</v>
      </c>
      <c r="E139" s="95" t="s">
        <v>98</v>
      </c>
      <c r="F139" s="96" t="s">
        <v>99</v>
      </c>
      <c r="G139" s="96" t="s">
        <v>46</v>
      </c>
      <c r="H139" s="95" t="s">
        <v>98</v>
      </c>
      <c r="I139" s="96" t="s">
        <v>99</v>
      </c>
      <c r="J139" s="96" t="s">
        <v>46</v>
      </c>
      <c r="K139" s="200" t="s">
        <v>98</v>
      </c>
      <c r="L139" s="231" t="s">
        <v>99</v>
      </c>
      <c r="M139" s="96" t="s">
        <v>46</v>
      </c>
      <c r="N139" s="200" t="s">
        <v>98</v>
      </c>
      <c r="O139" s="270" t="s">
        <v>99</v>
      </c>
      <c r="P139" s="269" t="s">
        <v>46</v>
      </c>
      <c r="Q139" s="268" t="s">
        <v>98</v>
      </c>
      <c r="R139" s="96" t="s">
        <v>99</v>
      </c>
      <c r="S139" s="96" t="s">
        <v>46</v>
      </c>
      <c r="T139" s="200" t="s">
        <v>98</v>
      </c>
      <c r="U139" s="251" t="s">
        <v>99</v>
      </c>
      <c r="V139" s="96" t="s">
        <v>46</v>
      </c>
      <c r="W139" s="267" t="s">
        <v>98</v>
      </c>
      <c r="X139" s="96" t="s">
        <v>99</v>
      </c>
      <c r="Y139" s="96" t="s">
        <v>46</v>
      </c>
      <c r="Z139" s="200" t="s">
        <v>98</v>
      </c>
      <c r="AA139" s="229" t="s">
        <v>99</v>
      </c>
      <c r="AB139" s="96" t="s">
        <v>46</v>
      </c>
      <c r="AC139" s="228" t="s">
        <v>98</v>
      </c>
      <c r="AD139" s="229" t="s">
        <v>99</v>
      </c>
      <c r="AE139" s="96" t="s">
        <v>46</v>
      </c>
      <c r="AF139" s="228" t="s">
        <v>98</v>
      </c>
    </row>
    <row r="140" spans="1:32" ht="16" thickBot="1" x14ac:dyDescent="0.25">
      <c r="A140" s="94"/>
      <c r="B140" s="266"/>
      <c r="C140" s="43">
        <v>8</v>
      </c>
      <c r="D140" s="43">
        <v>3</v>
      </c>
      <c r="E140" s="43">
        <v>8</v>
      </c>
      <c r="F140" s="43">
        <v>50</v>
      </c>
      <c r="G140" s="43">
        <v>12</v>
      </c>
      <c r="H140" s="43">
        <v>50</v>
      </c>
      <c r="I140" s="43">
        <v>10</v>
      </c>
      <c r="J140" s="43">
        <v>4</v>
      </c>
      <c r="K140" s="196">
        <v>10</v>
      </c>
      <c r="L140" s="227">
        <v>20</v>
      </c>
      <c r="M140" s="43">
        <v>4</v>
      </c>
      <c r="N140" s="196">
        <v>20</v>
      </c>
      <c r="O140" s="265">
        <v>13</v>
      </c>
      <c r="P140" s="264">
        <v>4</v>
      </c>
      <c r="Q140" s="263">
        <v>13</v>
      </c>
      <c r="R140" s="43">
        <v>19</v>
      </c>
      <c r="S140" s="43">
        <v>0</v>
      </c>
      <c r="T140" s="196">
        <v>19</v>
      </c>
      <c r="U140" s="249"/>
      <c r="V140" s="43"/>
      <c r="W140" s="262"/>
      <c r="X140" s="43"/>
      <c r="Y140" s="43"/>
      <c r="Z140" s="196"/>
      <c r="AA140" s="225"/>
      <c r="AB140" s="43"/>
      <c r="AC140" s="224"/>
      <c r="AD140" s="225"/>
      <c r="AE140" s="43"/>
      <c r="AF140" s="224"/>
    </row>
    <row r="141" spans="1:32" ht="16" thickBot="1" x14ac:dyDescent="0.25">
      <c r="A141" s="92"/>
      <c r="B141" s="261"/>
      <c r="C141" s="43"/>
      <c r="D141" s="43"/>
      <c r="E141" s="43"/>
      <c r="F141" s="43"/>
      <c r="G141" s="43"/>
      <c r="H141" s="43"/>
      <c r="I141" s="43"/>
      <c r="J141" s="43"/>
      <c r="K141" s="196"/>
      <c r="L141" s="227"/>
      <c r="M141" s="43"/>
      <c r="N141" s="196"/>
      <c r="O141" s="260"/>
      <c r="P141" s="259"/>
      <c r="Q141" s="258"/>
      <c r="R141" s="43"/>
      <c r="S141" s="43"/>
      <c r="T141" s="196"/>
      <c r="U141" s="247"/>
      <c r="V141" s="246"/>
      <c r="W141" s="257"/>
      <c r="X141" s="40"/>
      <c r="Y141" s="40"/>
      <c r="Z141" s="256"/>
      <c r="AA141" s="225"/>
      <c r="AB141" s="43"/>
      <c r="AC141" s="224"/>
      <c r="AD141" s="225"/>
      <c r="AE141" s="43"/>
      <c r="AF141" s="224"/>
    </row>
    <row r="142" spans="1:32" ht="16" thickBot="1" x14ac:dyDescent="0.25">
      <c r="A142" s="99">
        <v>9867</v>
      </c>
      <c r="B142" s="102" t="s">
        <v>122</v>
      </c>
      <c r="C142" s="97" t="s">
        <v>101</v>
      </c>
      <c r="D142" s="97"/>
      <c r="E142" s="97"/>
      <c r="F142" s="97" t="s">
        <v>100</v>
      </c>
      <c r="G142" s="97"/>
      <c r="H142" s="97"/>
      <c r="I142" s="97" t="s">
        <v>101</v>
      </c>
      <c r="J142" s="97"/>
      <c r="K142" s="241"/>
      <c r="L142" s="240" t="s">
        <v>100</v>
      </c>
      <c r="M142" s="97"/>
      <c r="N142" s="239"/>
      <c r="O142" s="217" t="s">
        <v>101</v>
      </c>
      <c r="P142" s="217"/>
      <c r="Q142" s="217"/>
      <c r="R142" s="201" t="s">
        <v>100</v>
      </c>
      <c r="S142" s="97"/>
      <c r="T142" s="241"/>
      <c r="U142" s="238" t="s">
        <v>118</v>
      </c>
      <c r="V142" s="237"/>
      <c r="W142" s="237"/>
      <c r="X142" s="255" t="s">
        <v>100</v>
      </c>
      <c r="Y142" s="253"/>
      <c r="Z142" s="252"/>
      <c r="AA142" s="234" t="s">
        <v>100</v>
      </c>
      <c r="AB142" s="233"/>
      <c r="AC142" s="232"/>
    </row>
    <row r="143" spans="1:32" x14ac:dyDescent="0.2">
      <c r="A143" s="94"/>
      <c r="B143" s="101"/>
      <c r="C143" s="96" t="s">
        <v>99</v>
      </c>
      <c r="D143" s="96" t="s">
        <v>46</v>
      </c>
      <c r="E143" s="95" t="s">
        <v>98</v>
      </c>
      <c r="F143" s="96" t="s">
        <v>99</v>
      </c>
      <c r="G143" s="96" t="s">
        <v>46</v>
      </c>
      <c r="H143" s="95" t="s">
        <v>98</v>
      </c>
      <c r="I143" s="96" t="s">
        <v>99</v>
      </c>
      <c r="J143" s="96" t="s">
        <v>46</v>
      </c>
      <c r="K143" s="200" t="s">
        <v>98</v>
      </c>
      <c r="L143" s="231" t="s">
        <v>99</v>
      </c>
      <c r="M143" s="96" t="s">
        <v>46</v>
      </c>
      <c r="N143" s="230" t="s">
        <v>98</v>
      </c>
      <c r="O143" s="96" t="s">
        <v>99</v>
      </c>
      <c r="P143" s="96" t="s">
        <v>46</v>
      </c>
      <c r="Q143" s="95" t="s">
        <v>98</v>
      </c>
      <c r="R143" s="198" t="s">
        <v>99</v>
      </c>
      <c r="S143" s="96" t="s">
        <v>46</v>
      </c>
      <c r="T143" s="200" t="s">
        <v>98</v>
      </c>
      <c r="U143" s="251" t="s">
        <v>99</v>
      </c>
      <c r="V143" s="96" t="s">
        <v>46</v>
      </c>
      <c r="W143" s="200" t="s">
        <v>98</v>
      </c>
      <c r="X143" s="250" t="s">
        <v>99</v>
      </c>
      <c r="Y143" s="96" t="s">
        <v>46</v>
      </c>
      <c r="Z143" s="200" t="s">
        <v>98</v>
      </c>
      <c r="AA143" s="229" t="s">
        <v>99</v>
      </c>
      <c r="AB143" s="96" t="s">
        <v>46</v>
      </c>
      <c r="AC143" s="228" t="s">
        <v>98</v>
      </c>
    </row>
    <row r="144" spans="1:32" x14ac:dyDescent="0.2">
      <c r="A144" s="94"/>
      <c r="B144" s="101"/>
      <c r="C144" s="43">
        <v>4</v>
      </c>
      <c r="D144" s="43">
        <v>0</v>
      </c>
      <c r="E144" s="43">
        <v>4</v>
      </c>
      <c r="F144" s="43">
        <v>11</v>
      </c>
      <c r="G144" s="43">
        <v>13</v>
      </c>
      <c r="H144" s="43">
        <v>11</v>
      </c>
      <c r="I144" s="43">
        <v>39</v>
      </c>
      <c r="J144" s="43">
        <v>29</v>
      </c>
      <c r="K144" s="196">
        <v>39</v>
      </c>
      <c r="L144" s="227">
        <v>30</v>
      </c>
      <c r="M144" s="43">
        <v>10</v>
      </c>
      <c r="N144" s="226">
        <v>30</v>
      </c>
      <c r="O144" s="43">
        <v>7</v>
      </c>
      <c r="P144" s="43">
        <v>5</v>
      </c>
      <c r="Q144" s="43">
        <v>7</v>
      </c>
      <c r="R144" s="195"/>
      <c r="S144" s="43"/>
      <c r="T144" s="196"/>
      <c r="U144" s="249"/>
      <c r="V144" s="43"/>
      <c r="W144" s="196"/>
      <c r="X144" s="248"/>
      <c r="Y144" s="43"/>
      <c r="Z144" s="196"/>
      <c r="AA144" s="225"/>
      <c r="AB144" s="43"/>
      <c r="AC144" s="224"/>
    </row>
    <row r="145" spans="1:38" ht="16" thickBot="1" x14ac:dyDescent="0.25">
      <c r="A145" s="92"/>
      <c r="B145" s="100"/>
      <c r="C145" s="43"/>
      <c r="D145" s="43"/>
      <c r="E145" s="43"/>
      <c r="F145" s="43"/>
      <c r="G145" s="43"/>
      <c r="H145" s="43"/>
      <c r="I145" s="43"/>
      <c r="J145" s="43"/>
      <c r="K145" s="196"/>
      <c r="L145" s="227"/>
      <c r="M145" s="43"/>
      <c r="N145" s="226"/>
      <c r="O145" s="43"/>
      <c r="P145" s="43"/>
      <c r="Q145" s="43"/>
      <c r="R145" s="195"/>
      <c r="S145" s="43"/>
      <c r="T145" s="196"/>
      <c r="U145" s="247"/>
      <c r="V145" s="246"/>
      <c r="W145" s="245"/>
      <c r="X145" s="244"/>
      <c r="Y145" s="243"/>
      <c r="Z145" s="242"/>
      <c r="AA145" s="225"/>
      <c r="AB145" s="43"/>
      <c r="AC145" s="224"/>
    </row>
    <row r="146" spans="1:38" ht="16" thickBot="1" x14ac:dyDescent="0.25">
      <c r="A146" s="99">
        <v>9868</v>
      </c>
      <c r="B146" s="102" t="s">
        <v>121</v>
      </c>
      <c r="C146" s="97" t="s">
        <v>101</v>
      </c>
      <c r="D146" s="97"/>
      <c r="E146" s="97"/>
      <c r="F146" s="97" t="s">
        <v>100</v>
      </c>
      <c r="G146" s="97"/>
      <c r="H146" s="97"/>
      <c r="I146" s="97" t="s">
        <v>101</v>
      </c>
      <c r="J146" s="97"/>
      <c r="K146" s="241"/>
      <c r="L146" s="240" t="s">
        <v>100</v>
      </c>
      <c r="M146" s="97"/>
      <c r="N146" s="239"/>
      <c r="O146" s="97" t="s">
        <v>100</v>
      </c>
      <c r="P146" s="97"/>
      <c r="Q146" s="97"/>
      <c r="R146" s="97" t="s">
        <v>100</v>
      </c>
      <c r="S146" s="97"/>
      <c r="T146" s="97"/>
      <c r="U146" s="204" t="s">
        <v>100</v>
      </c>
      <c r="V146" s="203"/>
      <c r="W146" s="202"/>
      <c r="X146" s="254" t="s">
        <v>100</v>
      </c>
      <c r="Y146" s="253"/>
      <c r="Z146" s="252"/>
      <c r="AA146" s="234" t="s">
        <v>100</v>
      </c>
      <c r="AB146" s="233"/>
      <c r="AC146" s="232"/>
    </row>
    <row r="147" spans="1:38" x14ac:dyDescent="0.2">
      <c r="A147" s="94"/>
      <c r="B147" s="101"/>
      <c r="C147" s="96" t="s">
        <v>99</v>
      </c>
      <c r="D147" s="96" t="s">
        <v>46</v>
      </c>
      <c r="E147" s="95" t="s">
        <v>98</v>
      </c>
      <c r="F147" s="96" t="s">
        <v>99</v>
      </c>
      <c r="G147" s="96" t="s">
        <v>46</v>
      </c>
      <c r="H147" s="95" t="s">
        <v>98</v>
      </c>
      <c r="I147" s="96" t="s">
        <v>99</v>
      </c>
      <c r="J147" s="96" t="s">
        <v>46</v>
      </c>
      <c r="K147" s="200" t="s">
        <v>98</v>
      </c>
      <c r="L147" s="231" t="s">
        <v>99</v>
      </c>
      <c r="M147" s="96" t="s">
        <v>46</v>
      </c>
      <c r="N147" s="230" t="s">
        <v>98</v>
      </c>
      <c r="O147" s="96" t="s">
        <v>99</v>
      </c>
      <c r="P147" s="96" t="s">
        <v>46</v>
      </c>
      <c r="Q147" s="95" t="s">
        <v>98</v>
      </c>
      <c r="R147" s="96" t="s">
        <v>99</v>
      </c>
      <c r="S147" s="96" t="s">
        <v>46</v>
      </c>
      <c r="T147" s="95" t="s">
        <v>98</v>
      </c>
      <c r="U147" s="96" t="s">
        <v>99</v>
      </c>
      <c r="V147" s="96" t="s">
        <v>46</v>
      </c>
      <c r="W147" s="95" t="s">
        <v>98</v>
      </c>
      <c r="X147" s="96" t="s">
        <v>99</v>
      </c>
      <c r="Y147" s="96" t="s">
        <v>46</v>
      </c>
      <c r="Z147" s="200" t="s">
        <v>98</v>
      </c>
      <c r="AA147" s="229" t="s">
        <v>99</v>
      </c>
      <c r="AB147" s="96" t="s">
        <v>46</v>
      </c>
      <c r="AC147" s="228" t="s">
        <v>98</v>
      </c>
    </row>
    <row r="148" spans="1:38" x14ac:dyDescent="0.2">
      <c r="A148" s="94"/>
      <c r="B148" s="101"/>
      <c r="C148" s="43">
        <v>50</v>
      </c>
      <c r="D148" s="43">
        <v>26</v>
      </c>
      <c r="E148" s="43">
        <v>50</v>
      </c>
      <c r="F148" s="43">
        <v>19</v>
      </c>
      <c r="G148" s="43">
        <v>3</v>
      </c>
      <c r="H148" s="43">
        <v>19</v>
      </c>
      <c r="I148" s="43">
        <v>30</v>
      </c>
      <c r="J148" s="43">
        <v>11</v>
      </c>
      <c r="K148" s="196">
        <v>30</v>
      </c>
      <c r="L148" s="227">
        <v>14</v>
      </c>
      <c r="M148" s="43">
        <v>1</v>
      </c>
      <c r="N148" s="226">
        <v>14</v>
      </c>
      <c r="O148" s="43">
        <v>8</v>
      </c>
      <c r="P148" s="43">
        <v>0</v>
      </c>
      <c r="Q148" s="43">
        <v>8</v>
      </c>
      <c r="R148" s="43">
        <v>10</v>
      </c>
      <c r="S148" s="43">
        <v>2</v>
      </c>
      <c r="T148" s="43">
        <v>10</v>
      </c>
      <c r="U148" s="43"/>
      <c r="V148" s="43"/>
      <c r="W148" s="43"/>
      <c r="X148" s="43"/>
      <c r="Y148" s="43"/>
      <c r="Z148" s="196"/>
      <c r="AA148" s="225"/>
      <c r="AB148" s="43"/>
      <c r="AC148" s="224"/>
    </row>
    <row r="149" spans="1:38" ht="16" thickBot="1" x14ac:dyDescent="0.25">
      <c r="A149" s="92"/>
      <c r="B149" s="100"/>
      <c r="C149" s="43"/>
      <c r="D149" s="43"/>
      <c r="E149" s="43"/>
      <c r="F149" s="43"/>
      <c r="G149" s="43"/>
      <c r="H149" s="43"/>
      <c r="I149" s="43"/>
      <c r="J149" s="43"/>
      <c r="K149" s="196"/>
      <c r="L149" s="223"/>
      <c r="M149" s="222"/>
      <c r="N149" s="221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196"/>
      <c r="AA149" s="220"/>
      <c r="AB149" s="219"/>
      <c r="AC149" s="218"/>
    </row>
    <row r="150" spans="1:38" ht="16" thickBot="1" x14ac:dyDescent="0.25">
      <c r="A150" s="99">
        <v>10360</v>
      </c>
      <c r="B150" s="102" t="s">
        <v>122</v>
      </c>
      <c r="C150" s="97" t="s">
        <v>101</v>
      </c>
      <c r="D150" s="97"/>
      <c r="E150" s="97"/>
      <c r="F150" s="97" t="s">
        <v>100</v>
      </c>
      <c r="G150" s="97"/>
      <c r="H150" s="97"/>
      <c r="I150" s="97" t="s">
        <v>101</v>
      </c>
      <c r="J150" s="97"/>
      <c r="K150" s="241"/>
      <c r="L150" s="240" t="s">
        <v>100</v>
      </c>
      <c r="M150" s="97"/>
      <c r="N150" s="239"/>
      <c r="O150" s="217" t="s">
        <v>101</v>
      </c>
      <c r="P150" s="217"/>
      <c r="Q150" s="217"/>
      <c r="R150" s="201" t="s">
        <v>101</v>
      </c>
      <c r="S150" s="97"/>
      <c r="T150" s="241"/>
      <c r="U150" s="238" t="s">
        <v>118</v>
      </c>
      <c r="V150" s="237"/>
      <c r="W150" s="237"/>
      <c r="X150" s="236" t="s">
        <v>118</v>
      </c>
      <c r="Y150" s="235"/>
      <c r="Z150" s="235"/>
      <c r="AA150" s="234" t="s">
        <v>100</v>
      </c>
      <c r="AB150" s="233"/>
      <c r="AC150" s="232"/>
    </row>
    <row r="151" spans="1:38" x14ac:dyDescent="0.2">
      <c r="A151" s="94"/>
      <c r="B151" s="101"/>
      <c r="C151" s="96" t="s">
        <v>99</v>
      </c>
      <c r="D151" s="96" t="s">
        <v>46</v>
      </c>
      <c r="E151" s="95" t="s">
        <v>98</v>
      </c>
      <c r="F151" s="96" t="s">
        <v>99</v>
      </c>
      <c r="G151" s="96" t="s">
        <v>46</v>
      </c>
      <c r="H151" s="95" t="s">
        <v>98</v>
      </c>
      <c r="I151" s="96" t="s">
        <v>99</v>
      </c>
      <c r="J151" s="96" t="s">
        <v>46</v>
      </c>
      <c r="K151" s="200" t="s">
        <v>98</v>
      </c>
      <c r="L151" s="231" t="s">
        <v>99</v>
      </c>
      <c r="M151" s="96" t="s">
        <v>46</v>
      </c>
      <c r="N151" s="230" t="s">
        <v>98</v>
      </c>
      <c r="O151" s="96" t="s">
        <v>99</v>
      </c>
      <c r="P151" s="96" t="s">
        <v>46</v>
      </c>
      <c r="Q151" s="95" t="s">
        <v>98</v>
      </c>
      <c r="R151" s="198" t="s">
        <v>99</v>
      </c>
      <c r="S151" s="96" t="s">
        <v>46</v>
      </c>
      <c r="T151" s="200" t="s">
        <v>98</v>
      </c>
      <c r="U151" s="251" t="s">
        <v>99</v>
      </c>
      <c r="V151" s="96" t="s">
        <v>46</v>
      </c>
      <c r="W151" s="200" t="s">
        <v>98</v>
      </c>
      <c r="X151" s="250" t="s">
        <v>99</v>
      </c>
      <c r="Y151" s="96" t="s">
        <v>46</v>
      </c>
      <c r="Z151" s="200" t="s">
        <v>98</v>
      </c>
      <c r="AA151" s="229" t="s">
        <v>99</v>
      </c>
      <c r="AB151" s="96" t="s">
        <v>46</v>
      </c>
      <c r="AC151" s="228" t="s">
        <v>98</v>
      </c>
    </row>
    <row r="152" spans="1:38" x14ac:dyDescent="0.2">
      <c r="A152" s="94"/>
      <c r="B152" s="101"/>
      <c r="C152" s="43">
        <v>3</v>
      </c>
      <c r="D152" s="43">
        <v>1</v>
      </c>
      <c r="E152" s="43">
        <v>3</v>
      </c>
      <c r="F152" s="43">
        <v>16</v>
      </c>
      <c r="G152" s="43">
        <v>13</v>
      </c>
      <c r="H152" s="43">
        <v>16</v>
      </c>
      <c r="I152" s="43">
        <v>5</v>
      </c>
      <c r="J152" s="43">
        <v>3</v>
      </c>
      <c r="K152" s="196">
        <v>5</v>
      </c>
      <c r="L152" s="227">
        <v>33</v>
      </c>
      <c r="M152" s="43">
        <v>21</v>
      </c>
      <c r="N152" s="226">
        <v>33</v>
      </c>
      <c r="O152" s="43">
        <v>5</v>
      </c>
      <c r="P152" s="43">
        <v>3</v>
      </c>
      <c r="Q152" s="43">
        <v>5</v>
      </c>
      <c r="R152" s="195">
        <v>2</v>
      </c>
      <c r="S152" s="43">
        <v>1</v>
      </c>
      <c r="T152" s="196">
        <v>2</v>
      </c>
      <c r="U152" s="249">
        <v>15</v>
      </c>
      <c r="V152" s="43">
        <v>7</v>
      </c>
      <c r="W152" s="196">
        <v>15</v>
      </c>
      <c r="X152" s="248">
        <v>19</v>
      </c>
      <c r="Y152" s="43">
        <v>15</v>
      </c>
      <c r="Z152" s="196">
        <v>19</v>
      </c>
      <c r="AA152" s="225"/>
      <c r="AB152" s="43"/>
      <c r="AC152" s="224"/>
    </row>
    <row r="153" spans="1:38" ht="16" thickBot="1" x14ac:dyDescent="0.25">
      <c r="A153" s="92"/>
      <c r="B153" s="100"/>
      <c r="C153" s="43"/>
      <c r="D153" s="43"/>
      <c r="E153" s="43"/>
      <c r="F153" s="43"/>
      <c r="G153" s="43"/>
      <c r="H153" s="43"/>
      <c r="I153" s="43"/>
      <c r="J153" s="43"/>
      <c r="K153" s="196"/>
      <c r="L153" s="227"/>
      <c r="M153" s="43"/>
      <c r="N153" s="226"/>
      <c r="O153" s="43"/>
      <c r="P153" s="43"/>
      <c r="Q153" s="43"/>
      <c r="R153" s="195"/>
      <c r="S153" s="43"/>
      <c r="T153" s="196"/>
      <c r="U153" s="247"/>
      <c r="V153" s="246"/>
      <c r="W153" s="245"/>
      <c r="X153" s="244"/>
      <c r="Y153" s="243"/>
      <c r="Z153" s="242"/>
      <c r="AA153" s="225"/>
      <c r="AB153" s="43"/>
      <c r="AC153" s="224"/>
    </row>
    <row r="154" spans="1:38" ht="16" thickBot="1" x14ac:dyDescent="0.25">
      <c r="A154" s="99">
        <v>10361</v>
      </c>
      <c r="B154" s="102" t="s">
        <v>121</v>
      </c>
      <c r="C154" s="97" t="s">
        <v>101</v>
      </c>
      <c r="D154" s="97"/>
      <c r="E154" s="97"/>
      <c r="F154" s="97" t="s">
        <v>100</v>
      </c>
      <c r="G154" s="97"/>
      <c r="H154" s="97"/>
      <c r="I154" s="97" t="s">
        <v>101</v>
      </c>
      <c r="J154" s="97"/>
      <c r="K154" s="241"/>
      <c r="L154" s="240" t="s">
        <v>100</v>
      </c>
      <c r="M154" s="97"/>
      <c r="N154" s="239"/>
      <c r="O154" s="97" t="s">
        <v>101</v>
      </c>
      <c r="P154" s="97"/>
      <c r="Q154" s="97"/>
      <c r="R154" s="97" t="s">
        <v>100</v>
      </c>
      <c r="S154" s="97"/>
      <c r="T154" s="97"/>
      <c r="U154" s="238" t="s">
        <v>118</v>
      </c>
      <c r="V154" s="237"/>
      <c r="W154" s="237"/>
      <c r="X154" s="236" t="s">
        <v>118</v>
      </c>
      <c r="Y154" s="235"/>
      <c r="Z154" s="235"/>
      <c r="AA154" s="234" t="s">
        <v>100</v>
      </c>
      <c r="AB154" s="233"/>
      <c r="AC154" s="232"/>
      <c r="AD154" s="236" t="s">
        <v>118</v>
      </c>
      <c r="AE154" s="235"/>
      <c r="AF154" s="235"/>
      <c r="AG154" s="234" t="s">
        <v>100</v>
      </c>
      <c r="AH154" s="233"/>
      <c r="AI154" s="232"/>
      <c r="AJ154" s="234" t="s">
        <v>100</v>
      </c>
      <c r="AK154" s="233"/>
      <c r="AL154" s="232"/>
    </row>
    <row r="155" spans="1:38" x14ac:dyDescent="0.2">
      <c r="A155" s="94"/>
      <c r="B155" s="101"/>
      <c r="C155" s="96" t="s">
        <v>99</v>
      </c>
      <c r="D155" s="96" t="s">
        <v>46</v>
      </c>
      <c r="E155" s="95" t="s">
        <v>98</v>
      </c>
      <c r="F155" s="96" t="s">
        <v>99</v>
      </c>
      <c r="G155" s="96" t="s">
        <v>46</v>
      </c>
      <c r="H155" s="95" t="s">
        <v>98</v>
      </c>
      <c r="I155" s="96" t="s">
        <v>99</v>
      </c>
      <c r="J155" s="96" t="s">
        <v>46</v>
      </c>
      <c r="K155" s="200" t="s">
        <v>98</v>
      </c>
      <c r="L155" s="231" t="s">
        <v>99</v>
      </c>
      <c r="M155" s="96" t="s">
        <v>46</v>
      </c>
      <c r="N155" s="230" t="s">
        <v>98</v>
      </c>
      <c r="O155" s="96" t="s">
        <v>99</v>
      </c>
      <c r="P155" s="96" t="s">
        <v>46</v>
      </c>
      <c r="Q155" s="95" t="s">
        <v>98</v>
      </c>
      <c r="R155" s="96" t="s">
        <v>99</v>
      </c>
      <c r="S155" s="96" t="s">
        <v>46</v>
      </c>
      <c r="T155" s="95" t="s">
        <v>98</v>
      </c>
      <c r="U155" s="96" t="s">
        <v>99</v>
      </c>
      <c r="V155" s="96" t="s">
        <v>46</v>
      </c>
      <c r="W155" s="95" t="s">
        <v>98</v>
      </c>
      <c r="X155" s="96" t="s">
        <v>99</v>
      </c>
      <c r="Y155" s="96" t="s">
        <v>46</v>
      </c>
      <c r="Z155" s="200" t="s">
        <v>98</v>
      </c>
      <c r="AA155" s="229" t="s">
        <v>99</v>
      </c>
      <c r="AB155" s="96" t="s">
        <v>46</v>
      </c>
      <c r="AC155" s="228" t="s">
        <v>98</v>
      </c>
      <c r="AD155" s="96" t="s">
        <v>99</v>
      </c>
      <c r="AE155" s="96" t="s">
        <v>46</v>
      </c>
      <c r="AF155" s="200" t="s">
        <v>98</v>
      </c>
      <c r="AG155" s="229" t="s">
        <v>99</v>
      </c>
      <c r="AH155" s="96" t="s">
        <v>46</v>
      </c>
      <c r="AI155" s="228" t="s">
        <v>98</v>
      </c>
      <c r="AJ155" s="229" t="s">
        <v>99</v>
      </c>
      <c r="AK155" s="96" t="s">
        <v>46</v>
      </c>
      <c r="AL155" s="228" t="s">
        <v>98</v>
      </c>
    </row>
    <row r="156" spans="1:38" x14ac:dyDescent="0.2">
      <c r="A156" s="94"/>
      <c r="B156" s="101"/>
      <c r="C156" s="43">
        <v>2</v>
      </c>
      <c r="D156" s="43">
        <v>1</v>
      </c>
      <c r="E156" s="43">
        <v>2</v>
      </c>
      <c r="F156" s="43">
        <v>6</v>
      </c>
      <c r="G156" s="43">
        <v>0</v>
      </c>
      <c r="H156" s="43">
        <v>6</v>
      </c>
      <c r="I156" s="43">
        <v>7</v>
      </c>
      <c r="J156" s="43">
        <v>8</v>
      </c>
      <c r="K156" s="196">
        <v>7</v>
      </c>
      <c r="L156" s="227">
        <v>3</v>
      </c>
      <c r="M156" s="43">
        <v>0</v>
      </c>
      <c r="N156" s="226">
        <v>3</v>
      </c>
      <c r="O156" s="43">
        <v>14</v>
      </c>
      <c r="P156" s="43">
        <v>10</v>
      </c>
      <c r="Q156" s="43">
        <v>14</v>
      </c>
      <c r="R156" s="43">
        <v>4</v>
      </c>
      <c r="S156" s="43">
        <v>2</v>
      </c>
      <c r="T156" s="43">
        <v>4</v>
      </c>
      <c r="U156" s="43">
        <v>7</v>
      </c>
      <c r="V156" s="43">
        <v>3</v>
      </c>
      <c r="W156" s="43">
        <v>7</v>
      </c>
      <c r="X156" s="43">
        <v>15</v>
      </c>
      <c r="Y156" s="43">
        <v>15</v>
      </c>
      <c r="Z156" s="196">
        <v>15</v>
      </c>
      <c r="AA156" s="225">
        <v>3</v>
      </c>
      <c r="AB156" s="43">
        <v>1</v>
      </c>
      <c r="AC156" s="224">
        <v>3</v>
      </c>
      <c r="AD156" s="43">
        <v>12</v>
      </c>
      <c r="AE156" s="43">
        <v>4</v>
      </c>
      <c r="AF156" s="196">
        <v>12</v>
      </c>
      <c r="AG156" s="225">
        <v>8</v>
      </c>
      <c r="AH156" s="43">
        <v>1</v>
      </c>
      <c r="AI156" s="224">
        <v>8</v>
      </c>
      <c r="AJ156" s="225">
        <v>19</v>
      </c>
      <c r="AK156" s="43">
        <v>13</v>
      </c>
      <c r="AL156" s="224">
        <v>19</v>
      </c>
    </row>
    <row r="157" spans="1:38" ht="16" thickBot="1" x14ac:dyDescent="0.25">
      <c r="A157" s="92"/>
      <c r="B157" s="100"/>
      <c r="C157" s="43"/>
      <c r="D157" s="43"/>
      <c r="E157" s="43"/>
      <c r="F157" s="43"/>
      <c r="G157" s="43"/>
      <c r="H157" s="43"/>
      <c r="I157" s="43"/>
      <c r="J157" s="43"/>
      <c r="K157" s="196"/>
      <c r="L157" s="223"/>
      <c r="M157" s="222"/>
      <c r="N157" s="221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196"/>
      <c r="AA157" s="220"/>
      <c r="AB157" s="219"/>
      <c r="AC157" s="218"/>
      <c r="AD157" s="43"/>
      <c r="AE157" s="43"/>
      <c r="AF157" s="196"/>
      <c r="AG157" s="220"/>
      <c r="AH157" s="219"/>
      <c r="AI157" s="218"/>
      <c r="AJ157" s="220"/>
      <c r="AK157" s="219"/>
      <c r="AL157" s="218"/>
    </row>
    <row r="158" spans="1:38" ht="17" thickTop="1" thickBot="1" x14ac:dyDescent="0.25">
      <c r="A158" s="99">
        <v>10505</v>
      </c>
      <c r="B158" s="102" t="s">
        <v>119</v>
      </c>
      <c r="C158" s="97" t="s">
        <v>101</v>
      </c>
      <c r="D158" s="97"/>
      <c r="E158" s="97"/>
      <c r="F158" s="97" t="s">
        <v>100</v>
      </c>
      <c r="G158" s="97"/>
      <c r="H158" s="97"/>
      <c r="I158" s="97" t="s">
        <v>100</v>
      </c>
      <c r="J158" s="97"/>
      <c r="K158" s="97"/>
      <c r="L158" s="97" t="s">
        <v>100</v>
      </c>
      <c r="M158" s="97"/>
      <c r="N158" s="97"/>
      <c r="O158" s="217" t="s">
        <v>101</v>
      </c>
      <c r="P158" s="217"/>
      <c r="Q158" s="217"/>
      <c r="R158" s="97" t="s">
        <v>100</v>
      </c>
      <c r="S158" s="97"/>
      <c r="T158" s="97"/>
      <c r="U158" s="206" t="s">
        <v>100</v>
      </c>
      <c r="V158" s="205"/>
      <c r="W158" s="205"/>
      <c r="X158" s="216" t="s">
        <v>100</v>
      </c>
      <c r="Y158" s="215"/>
      <c r="Z158" s="214"/>
      <c r="AA158" s="201" t="s">
        <v>100</v>
      </c>
      <c r="AB158" s="97"/>
      <c r="AC158" s="97"/>
    </row>
    <row r="159" spans="1:38" x14ac:dyDescent="0.2">
      <c r="A159" s="94"/>
      <c r="B159" s="101"/>
      <c r="C159" s="96" t="s">
        <v>99</v>
      </c>
      <c r="D159" s="96" t="s">
        <v>46</v>
      </c>
      <c r="E159" s="95" t="s">
        <v>98</v>
      </c>
      <c r="F159" s="96" t="s">
        <v>99</v>
      </c>
      <c r="G159" s="96" t="s">
        <v>46</v>
      </c>
      <c r="H159" s="95" t="s">
        <v>98</v>
      </c>
      <c r="I159" s="96" t="s">
        <v>99</v>
      </c>
      <c r="J159" s="96" t="s">
        <v>46</v>
      </c>
      <c r="K159" s="95" t="s">
        <v>98</v>
      </c>
      <c r="L159" s="96" t="s">
        <v>99</v>
      </c>
      <c r="M159" s="96" t="s">
        <v>46</v>
      </c>
      <c r="N159" s="95" t="s">
        <v>98</v>
      </c>
      <c r="O159" s="96" t="s">
        <v>99</v>
      </c>
      <c r="P159" s="96" t="s">
        <v>46</v>
      </c>
      <c r="Q159" s="95" t="s">
        <v>98</v>
      </c>
      <c r="R159" s="96" t="s">
        <v>99</v>
      </c>
      <c r="S159" s="96" t="s">
        <v>46</v>
      </c>
      <c r="T159" s="95" t="s">
        <v>98</v>
      </c>
      <c r="U159" s="96" t="s">
        <v>99</v>
      </c>
      <c r="V159" s="96" t="s">
        <v>46</v>
      </c>
      <c r="W159" s="200" t="s">
        <v>98</v>
      </c>
      <c r="X159" s="213" t="s">
        <v>99</v>
      </c>
      <c r="Y159" s="96" t="s">
        <v>46</v>
      </c>
      <c r="Z159" s="212" t="s">
        <v>98</v>
      </c>
      <c r="AA159" s="198" t="s">
        <v>99</v>
      </c>
      <c r="AB159" s="96" t="s">
        <v>46</v>
      </c>
      <c r="AC159" s="197" t="s">
        <v>98</v>
      </c>
    </row>
    <row r="160" spans="1:38" x14ac:dyDescent="0.2">
      <c r="A160" s="94"/>
      <c r="B160" s="101"/>
      <c r="C160" s="43">
        <v>29</v>
      </c>
      <c r="D160" s="43">
        <v>45</v>
      </c>
      <c r="E160" s="43">
        <v>29</v>
      </c>
      <c r="F160" s="43">
        <v>5</v>
      </c>
      <c r="G160" s="43">
        <v>5</v>
      </c>
      <c r="H160" s="43">
        <v>5</v>
      </c>
      <c r="I160" s="43">
        <v>4</v>
      </c>
      <c r="J160" s="43">
        <v>3</v>
      </c>
      <c r="K160" s="43">
        <v>4</v>
      </c>
      <c r="L160" s="43">
        <v>7</v>
      </c>
      <c r="M160" s="43">
        <v>1</v>
      </c>
      <c r="N160" s="43">
        <v>7</v>
      </c>
      <c r="O160" s="43">
        <v>21</v>
      </c>
      <c r="P160" s="43">
        <v>9</v>
      </c>
      <c r="Q160" s="43">
        <v>21</v>
      </c>
      <c r="R160" s="43">
        <v>8</v>
      </c>
      <c r="S160" s="43">
        <v>1</v>
      </c>
      <c r="T160" s="43">
        <v>8</v>
      </c>
      <c r="U160" s="43">
        <v>10</v>
      </c>
      <c r="V160" s="43">
        <v>2</v>
      </c>
      <c r="W160" s="196">
        <v>10</v>
      </c>
      <c r="X160" s="211">
        <v>16</v>
      </c>
      <c r="Y160" s="43">
        <v>7</v>
      </c>
      <c r="Z160" s="210">
        <v>16</v>
      </c>
      <c r="AA160" s="195"/>
      <c r="AB160" s="43"/>
      <c r="AC160" s="43"/>
    </row>
    <row r="161" spans="1:29" ht="16" thickBot="1" x14ac:dyDescent="0.25">
      <c r="A161" s="92"/>
      <c r="B161" s="100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196"/>
      <c r="X161" s="209"/>
      <c r="Y161" s="208"/>
      <c r="Z161" s="207"/>
      <c r="AA161" s="195"/>
      <c r="AB161" s="43"/>
      <c r="AC161" s="43"/>
    </row>
    <row r="162" spans="1:29" ht="16" thickBot="1" x14ac:dyDescent="0.25">
      <c r="A162" s="99">
        <v>10506</v>
      </c>
      <c r="B162" s="102" t="s">
        <v>120</v>
      </c>
      <c r="C162" s="97" t="s">
        <v>101</v>
      </c>
      <c r="D162" s="97"/>
      <c r="E162" s="97"/>
      <c r="F162" s="97" t="s">
        <v>100</v>
      </c>
      <c r="G162" s="97"/>
      <c r="H162" s="97"/>
      <c r="I162" s="97" t="s">
        <v>101</v>
      </c>
      <c r="J162" s="97"/>
      <c r="K162" s="97"/>
      <c r="L162" s="97" t="s">
        <v>100</v>
      </c>
      <c r="M162" s="97"/>
      <c r="N162" s="97"/>
      <c r="O162" s="97" t="s">
        <v>100</v>
      </c>
      <c r="P162" s="97"/>
      <c r="Q162" s="97"/>
      <c r="R162" s="201" t="s">
        <v>100</v>
      </c>
      <c r="S162" s="97"/>
      <c r="T162" s="97"/>
      <c r="U162" s="206" t="s">
        <v>100</v>
      </c>
      <c r="V162" s="205"/>
      <c r="W162" s="205"/>
      <c r="X162" s="204" t="s">
        <v>100</v>
      </c>
      <c r="Y162" s="203"/>
      <c r="Z162" s="202"/>
      <c r="AA162" s="201" t="s">
        <v>100</v>
      </c>
      <c r="AB162" s="97"/>
      <c r="AC162" s="97"/>
    </row>
    <row r="163" spans="1:29" x14ac:dyDescent="0.2">
      <c r="A163" s="94"/>
      <c r="B163" s="101"/>
      <c r="C163" s="96" t="s">
        <v>99</v>
      </c>
      <c r="D163" s="96" t="s">
        <v>46</v>
      </c>
      <c r="E163" s="95" t="s">
        <v>98</v>
      </c>
      <c r="F163" s="96" t="s">
        <v>99</v>
      </c>
      <c r="G163" s="96" t="s">
        <v>46</v>
      </c>
      <c r="H163" s="95" t="s">
        <v>98</v>
      </c>
      <c r="I163" s="96" t="s">
        <v>99</v>
      </c>
      <c r="J163" s="96" t="s">
        <v>46</v>
      </c>
      <c r="K163" s="95" t="s">
        <v>98</v>
      </c>
      <c r="L163" s="96" t="s">
        <v>99</v>
      </c>
      <c r="M163" s="96" t="s">
        <v>46</v>
      </c>
      <c r="N163" s="95" t="s">
        <v>98</v>
      </c>
      <c r="O163" s="96" t="s">
        <v>99</v>
      </c>
      <c r="P163" s="96" t="s">
        <v>46</v>
      </c>
      <c r="Q163" s="95" t="s">
        <v>98</v>
      </c>
      <c r="R163" s="198" t="s">
        <v>99</v>
      </c>
      <c r="S163" s="96" t="s">
        <v>46</v>
      </c>
      <c r="T163" s="95" t="s">
        <v>98</v>
      </c>
      <c r="U163" s="96" t="s">
        <v>99</v>
      </c>
      <c r="V163" s="96" t="s">
        <v>46</v>
      </c>
      <c r="W163" s="200" t="s">
        <v>98</v>
      </c>
      <c r="X163" s="199" t="s">
        <v>99</v>
      </c>
      <c r="Y163" s="96" t="s">
        <v>46</v>
      </c>
      <c r="Z163" s="197" t="s">
        <v>98</v>
      </c>
      <c r="AA163" s="198"/>
      <c r="AB163" s="96"/>
      <c r="AC163" s="197"/>
    </row>
    <row r="164" spans="1:29" x14ac:dyDescent="0.2">
      <c r="A164" s="94"/>
      <c r="B164" s="101"/>
      <c r="C164" s="43">
        <v>47</v>
      </c>
      <c r="D164" s="43">
        <v>48</v>
      </c>
      <c r="E164" s="43">
        <v>47</v>
      </c>
      <c r="F164" s="43">
        <v>6</v>
      </c>
      <c r="G164" s="43">
        <v>6</v>
      </c>
      <c r="H164" s="43">
        <v>6</v>
      </c>
      <c r="I164" s="43">
        <v>3</v>
      </c>
      <c r="J164" s="43">
        <v>0</v>
      </c>
      <c r="K164" s="43">
        <v>3</v>
      </c>
      <c r="L164" s="43">
        <v>3</v>
      </c>
      <c r="M164" s="43">
        <v>1</v>
      </c>
      <c r="N164" s="43">
        <v>3</v>
      </c>
      <c r="O164" s="43">
        <v>3</v>
      </c>
      <c r="P164" s="43">
        <v>0</v>
      </c>
      <c r="Q164" s="43">
        <v>3</v>
      </c>
      <c r="R164" s="195">
        <v>8</v>
      </c>
      <c r="S164" s="43">
        <v>1</v>
      </c>
      <c r="T164" s="43">
        <v>8</v>
      </c>
      <c r="U164" s="43">
        <v>1</v>
      </c>
      <c r="V164" s="43">
        <v>0</v>
      </c>
      <c r="W164" s="196">
        <v>1</v>
      </c>
      <c r="X164" s="43">
        <v>1</v>
      </c>
      <c r="Y164" s="43">
        <v>0</v>
      </c>
      <c r="Z164" s="43">
        <v>1</v>
      </c>
      <c r="AA164" s="195">
        <v>5</v>
      </c>
      <c r="AB164" s="43">
        <v>2</v>
      </c>
      <c r="AC164" s="43">
        <v>5</v>
      </c>
    </row>
    <row r="165" spans="1:29" ht="16" thickBot="1" x14ac:dyDescent="0.25">
      <c r="A165" s="92"/>
      <c r="B165" s="100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195"/>
      <c r="S165" s="43"/>
      <c r="T165" s="43"/>
      <c r="U165" s="43"/>
      <c r="V165" s="43"/>
      <c r="W165" s="196"/>
      <c r="X165" s="43"/>
      <c r="Y165" s="43"/>
      <c r="Z165" s="43"/>
      <c r="AA165" s="195"/>
      <c r="AB165" s="43"/>
      <c r="AC165" s="43"/>
    </row>
    <row r="166" spans="1:29" ht="16" thickBot="1" x14ac:dyDescent="0.25">
      <c r="A166" s="99">
        <v>10507</v>
      </c>
      <c r="B166" s="102" t="s">
        <v>119</v>
      </c>
      <c r="C166" s="97" t="s">
        <v>101</v>
      </c>
      <c r="D166" s="97"/>
      <c r="E166" s="97"/>
      <c r="F166" s="97" t="s">
        <v>100</v>
      </c>
      <c r="G166" s="97"/>
      <c r="H166" s="97"/>
      <c r="I166" s="97" t="s">
        <v>101</v>
      </c>
      <c r="J166" s="97"/>
      <c r="K166" s="97"/>
      <c r="L166" s="97" t="s">
        <v>101</v>
      </c>
      <c r="M166" s="97"/>
      <c r="N166" s="97"/>
      <c r="O166" s="97" t="s">
        <v>100</v>
      </c>
      <c r="P166" s="97"/>
      <c r="Q166" s="97"/>
      <c r="R166" s="97" t="s">
        <v>100</v>
      </c>
      <c r="S166" s="97"/>
      <c r="T166" s="97"/>
      <c r="U166" s="206" t="s">
        <v>100</v>
      </c>
      <c r="V166" s="205"/>
      <c r="W166" s="205"/>
      <c r="X166" s="204" t="s">
        <v>100</v>
      </c>
      <c r="Y166" s="203"/>
      <c r="Z166" s="202"/>
      <c r="AA166" s="201" t="s">
        <v>100</v>
      </c>
      <c r="AB166" s="97"/>
      <c r="AC166" s="97"/>
    </row>
    <row r="167" spans="1:29" x14ac:dyDescent="0.2">
      <c r="A167" s="94"/>
      <c r="B167" s="101"/>
      <c r="C167" s="96" t="s">
        <v>99</v>
      </c>
      <c r="D167" s="96" t="s">
        <v>46</v>
      </c>
      <c r="E167" s="95" t="s">
        <v>98</v>
      </c>
      <c r="F167" s="96" t="s">
        <v>99</v>
      </c>
      <c r="G167" s="96" t="s">
        <v>46</v>
      </c>
      <c r="H167" s="95" t="s">
        <v>98</v>
      </c>
      <c r="I167" s="96" t="s">
        <v>99</v>
      </c>
      <c r="J167" s="96" t="s">
        <v>46</v>
      </c>
      <c r="K167" s="95" t="s">
        <v>98</v>
      </c>
      <c r="L167" s="96" t="s">
        <v>99</v>
      </c>
      <c r="M167" s="96" t="s">
        <v>46</v>
      </c>
      <c r="N167" s="95" t="s">
        <v>98</v>
      </c>
      <c r="O167" s="96" t="s">
        <v>99</v>
      </c>
      <c r="P167" s="96" t="s">
        <v>46</v>
      </c>
      <c r="Q167" s="95" t="s">
        <v>98</v>
      </c>
      <c r="R167" s="96" t="s">
        <v>99</v>
      </c>
      <c r="S167" s="96" t="s">
        <v>46</v>
      </c>
      <c r="T167" s="95" t="s">
        <v>98</v>
      </c>
      <c r="U167" s="96" t="s">
        <v>99</v>
      </c>
      <c r="V167" s="96" t="s">
        <v>46</v>
      </c>
      <c r="W167" s="200" t="s">
        <v>98</v>
      </c>
      <c r="X167" s="199" t="s">
        <v>99</v>
      </c>
      <c r="Y167" s="96" t="s">
        <v>46</v>
      </c>
      <c r="Z167" s="197" t="s">
        <v>98</v>
      </c>
      <c r="AA167" s="198" t="s">
        <v>99</v>
      </c>
      <c r="AB167" s="96" t="s">
        <v>46</v>
      </c>
      <c r="AC167" s="197" t="s">
        <v>98</v>
      </c>
    </row>
    <row r="168" spans="1:29" x14ac:dyDescent="0.2">
      <c r="A168" s="94"/>
      <c r="B168" s="101"/>
      <c r="C168" s="43">
        <v>3</v>
      </c>
      <c r="D168" s="43">
        <v>1</v>
      </c>
      <c r="E168" s="43">
        <v>3</v>
      </c>
      <c r="F168" s="43">
        <v>2</v>
      </c>
      <c r="G168" s="43">
        <v>2</v>
      </c>
      <c r="H168" s="43">
        <v>2</v>
      </c>
      <c r="I168" s="43">
        <v>7</v>
      </c>
      <c r="J168" s="43">
        <v>7</v>
      </c>
      <c r="K168" s="43">
        <v>7</v>
      </c>
      <c r="L168" s="43">
        <v>40</v>
      </c>
      <c r="M168" s="43">
        <v>7</v>
      </c>
      <c r="N168" s="43">
        <v>40</v>
      </c>
      <c r="O168" s="43">
        <v>4</v>
      </c>
      <c r="P168" s="43">
        <v>2</v>
      </c>
      <c r="Q168" s="43">
        <v>4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196">
        <v>0</v>
      </c>
      <c r="X168" s="43">
        <v>1</v>
      </c>
      <c r="Y168" s="43">
        <v>0</v>
      </c>
      <c r="Z168" s="43">
        <v>1</v>
      </c>
      <c r="AA168" s="195">
        <v>1</v>
      </c>
      <c r="AB168" s="43">
        <v>0</v>
      </c>
      <c r="AC168" s="43">
        <v>1</v>
      </c>
    </row>
    <row r="169" spans="1:29" ht="16" thickBot="1" x14ac:dyDescent="0.25">
      <c r="A169" s="92"/>
      <c r="B169" s="100"/>
      <c r="C169" s="43"/>
      <c r="D169" s="43"/>
      <c r="E169" s="43"/>
      <c r="F169" s="43"/>
      <c r="G169" s="43"/>
      <c r="H169" s="43"/>
      <c r="I169" s="43"/>
      <c r="J169" s="43"/>
      <c r="K169" s="43"/>
      <c r="L169" s="40"/>
      <c r="M169" s="40"/>
      <c r="N169" s="40"/>
      <c r="O169" s="40"/>
      <c r="P169" s="40"/>
      <c r="Q169" s="40"/>
      <c r="R169" s="43"/>
      <c r="S169" s="43"/>
      <c r="T169" s="43"/>
      <c r="U169" s="43"/>
      <c r="V169" s="43"/>
      <c r="W169" s="196"/>
      <c r="X169" s="43"/>
      <c r="Y169" s="43"/>
      <c r="Z169" s="43"/>
      <c r="AA169" s="195"/>
      <c r="AB169" s="43"/>
      <c r="AC169" s="43"/>
    </row>
    <row r="170" spans="1:29" ht="17" thickTop="1" thickBot="1" x14ac:dyDescent="0.25">
      <c r="A170" s="99">
        <v>10508</v>
      </c>
      <c r="B170" s="102" t="s">
        <v>119</v>
      </c>
      <c r="C170" s="194" t="s">
        <v>101</v>
      </c>
      <c r="D170" s="187"/>
      <c r="E170" s="193"/>
      <c r="F170" s="182" t="s">
        <v>100</v>
      </c>
      <c r="G170" s="182"/>
      <c r="H170" s="182"/>
      <c r="I170" s="182" t="s">
        <v>100</v>
      </c>
      <c r="J170" s="182"/>
      <c r="K170" s="192"/>
      <c r="L170" s="182" t="s">
        <v>100</v>
      </c>
      <c r="M170" s="182"/>
      <c r="N170" s="192"/>
      <c r="O170" s="191" t="s">
        <v>100</v>
      </c>
      <c r="P170" s="190"/>
      <c r="Q170" s="189"/>
      <c r="R170" s="183" t="s">
        <v>100</v>
      </c>
      <c r="S170" s="182"/>
      <c r="T170" s="182"/>
      <c r="U170" s="188" t="s">
        <v>118</v>
      </c>
      <c r="V170" s="187"/>
      <c r="W170" s="187"/>
      <c r="X170" s="186" t="s">
        <v>100</v>
      </c>
      <c r="Y170" s="185"/>
      <c r="Z170" s="184"/>
      <c r="AA170" s="183" t="s">
        <v>100</v>
      </c>
      <c r="AB170" s="182"/>
      <c r="AC170" s="182"/>
    </row>
    <row r="171" spans="1:29" x14ac:dyDescent="0.2">
      <c r="A171" s="94"/>
      <c r="B171" s="101"/>
      <c r="C171" s="176" t="s">
        <v>99</v>
      </c>
      <c r="D171" s="176" t="s">
        <v>46</v>
      </c>
      <c r="E171" s="176" t="s">
        <v>98</v>
      </c>
      <c r="F171" s="176" t="s">
        <v>99</v>
      </c>
      <c r="G171" s="176" t="s">
        <v>46</v>
      </c>
      <c r="H171" s="176" t="s">
        <v>98</v>
      </c>
      <c r="I171" s="176" t="s">
        <v>99</v>
      </c>
      <c r="J171" s="176" t="s">
        <v>46</v>
      </c>
      <c r="K171" s="179" t="s">
        <v>98</v>
      </c>
      <c r="L171" s="178" t="s">
        <v>99</v>
      </c>
      <c r="M171" s="176" t="s">
        <v>46</v>
      </c>
      <c r="N171" s="179" t="s">
        <v>98</v>
      </c>
      <c r="O171" s="181" t="s">
        <v>99</v>
      </c>
      <c r="P171" s="176" t="s">
        <v>46</v>
      </c>
      <c r="Q171" s="180" t="s">
        <v>98</v>
      </c>
      <c r="R171" s="177" t="s">
        <v>99</v>
      </c>
      <c r="S171" s="176" t="s">
        <v>46</v>
      </c>
      <c r="T171" s="176" t="s">
        <v>98</v>
      </c>
      <c r="U171" s="176" t="s">
        <v>99</v>
      </c>
      <c r="V171" s="176" t="s">
        <v>46</v>
      </c>
      <c r="W171" s="179" t="s">
        <v>98</v>
      </c>
      <c r="X171" s="178" t="s">
        <v>99</v>
      </c>
      <c r="Y171" s="176" t="s">
        <v>46</v>
      </c>
      <c r="Z171" s="175" t="s">
        <v>98</v>
      </c>
      <c r="AA171" s="177" t="s">
        <v>99</v>
      </c>
      <c r="AB171" s="176" t="s">
        <v>46</v>
      </c>
      <c r="AC171" s="175" t="s">
        <v>98</v>
      </c>
    </row>
    <row r="172" spans="1:29" x14ac:dyDescent="0.2">
      <c r="A172" s="94"/>
      <c r="B172" s="101"/>
      <c r="C172" s="165">
        <v>50</v>
      </c>
      <c r="D172" s="165">
        <v>81</v>
      </c>
      <c r="E172" s="165">
        <v>50</v>
      </c>
      <c r="F172" s="165">
        <v>4</v>
      </c>
      <c r="G172" s="165">
        <v>13</v>
      </c>
      <c r="H172" s="165">
        <v>4</v>
      </c>
      <c r="I172" s="165">
        <v>8</v>
      </c>
      <c r="J172" s="165">
        <v>3</v>
      </c>
      <c r="K172" s="165">
        <v>8</v>
      </c>
      <c r="L172" s="165">
        <v>32</v>
      </c>
      <c r="M172" s="165">
        <v>6</v>
      </c>
      <c r="N172" s="172">
        <v>8</v>
      </c>
      <c r="O172" s="174">
        <v>6</v>
      </c>
      <c r="P172" s="165">
        <v>1</v>
      </c>
      <c r="Q172" s="173">
        <v>6</v>
      </c>
      <c r="R172" s="166"/>
      <c r="S172" s="165"/>
      <c r="T172" s="165"/>
      <c r="U172" s="165"/>
      <c r="V172" s="165"/>
      <c r="W172" s="172"/>
      <c r="X172" s="165"/>
      <c r="Y172" s="165"/>
      <c r="Z172" s="165"/>
      <c r="AA172" s="166"/>
      <c r="AB172" s="165"/>
      <c r="AC172" s="165"/>
    </row>
    <row r="173" spans="1:29" ht="16" thickBot="1" x14ac:dyDescent="0.25">
      <c r="A173" s="92"/>
      <c r="B173" s="100"/>
      <c r="C173" s="165"/>
      <c r="D173" s="165"/>
      <c r="E173" s="165"/>
      <c r="F173" s="165"/>
      <c r="G173" s="165"/>
      <c r="H173" s="165"/>
      <c r="I173" s="165"/>
      <c r="J173" s="165"/>
      <c r="K173" s="172"/>
      <c r="L173" s="165"/>
      <c r="M173" s="165"/>
      <c r="N173" s="172"/>
      <c r="O173" s="171"/>
      <c r="P173" s="170"/>
      <c r="Q173" s="169"/>
      <c r="R173" s="166"/>
      <c r="S173" s="165"/>
      <c r="T173" s="165"/>
      <c r="U173" s="168"/>
      <c r="V173" s="168"/>
      <c r="W173" s="167"/>
      <c r="X173" s="165"/>
      <c r="Y173" s="165"/>
      <c r="Z173" s="165"/>
      <c r="AA173" s="166"/>
      <c r="AB173" s="165"/>
      <c r="AC173" s="165"/>
    </row>
    <row r="176" spans="1:29" ht="16" x14ac:dyDescent="0.2">
      <c r="A176" s="164" t="s">
        <v>117</v>
      </c>
      <c r="B176" s="16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</row>
    <row r="177" spans="1:29" ht="16" thickBot="1" x14ac:dyDescent="0.25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</row>
    <row r="178" spans="1:29" ht="16" thickBot="1" x14ac:dyDescent="0.25">
      <c r="A178" s="114"/>
      <c r="B178" s="114"/>
      <c r="C178" s="114"/>
      <c r="D178" s="162" t="s">
        <v>116</v>
      </c>
      <c r="E178" s="161"/>
      <c r="F178" s="161"/>
      <c r="G178" s="161"/>
      <c r="H178" s="161"/>
      <c r="I178" s="161"/>
      <c r="J178" s="161"/>
      <c r="K178" s="161"/>
      <c r="L178" s="163"/>
      <c r="M178" s="162" t="s">
        <v>116</v>
      </c>
      <c r="N178" s="161"/>
      <c r="O178" s="161"/>
      <c r="P178" s="114"/>
      <c r="Q178" s="114"/>
      <c r="R178" s="114"/>
      <c r="S178" s="114"/>
      <c r="T178" s="114"/>
      <c r="U178" s="114"/>
      <c r="V178" s="160"/>
      <c r="W178" s="160"/>
      <c r="X178" s="160"/>
      <c r="Y178" s="160"/>
      <c r="Z178" s="160"/>
      <c r="AA178" s="160"/>
      <c r="AB178" s="114"/>
      <c r="AC178" s="114"/>
    </row>
    <row r="179" spans="1:29" ht="16" thickBot="1" x14ac:dyDescent="0.25">
      <c r="A179" s="114"/>
      <c r="B179" s="114"/>
      <c r="C179" s="114"/>
      <c r="D179" s="159">
        <v>1</v>
      </c>
      <c r="E179" s="156"/>
      <c r="F179" s="158"/>
      <c r="G179" s="157">
        <v>2</v>
      </c>
      <c r="H179" s="156"/>
      <c r="I179" s="158"/>
      <c r="J179" s="157">
        <v>3</v>
      </c>
      <c r="K179" s="156"/>
      <c r="L179" s="158"/>
      <c r="M179" s="157">
        <v>4</v>
      </c>
      <c r="N179" s="156"/>
      <c r="O179" s="156"/>
      <c r="P179" s="114"/>
      <c r="Q179" s="114"/>
    </row>
    <row r="180" spans="1:29" ht="16" thickBot="1" x14ac:dyDescent="0.25">
      <c r="A180" s="114"/>
      <c r="B180" s="114"/>
      <c r="C180" s="114"/>
      <c r="D180" s="155" t="s">
        <v>99</v>
      </c>
      <c r="E180" s="153" t="s">
        <v>46</v>
      </c>
      <c r="F180" s="154" t="s">
        <v>98</v>
      </c>
      <c r="G180" s="153" t="s">
        <v>99</v>
      </c>
      <c r="H180" s="153" t="s">
        <v>46</v>
      </c>
      <c r="I180" s="154" t="s">
        <v>98</v>
      </c>
      <c r="J180" s="153" t="s">
        <v>99</v>
      </c>
      <c r="K180" s="153" t="s">
        <v>46</v>
      </c>
      <c r="L180" s="154" t="s">
        <v>98</v>
      </c>
      <c r="M180" s="153" t="s">
        <v>99</v>
      </c>
      <c r="N180" s="153" t="s">
        <v>46</v>
      </c>
      <c r="O180" s="152" t="s">
        <v>98</v>
      </c>
      <c r="P180" s="114"/>
      <c r="Q180" s="114"/>
    </row>
    <row r="181" spans="1:29" x14ac:dyDescent="0.2">
      <c r="A181" s="151">
        <v>9710</v>
      </c>
      <c r="B181" s="150" t="s">
        <v>106</v>
      </c>
      <c r="C181" s="149" t="s">
        <v>101</v>
      </c>
      <c r="D181" s="148">
        <v>5</v>
      </c>
      <c r="E181" s="112">
        <v>4</v>
      </c>
      <c r="F181" s="147">
        <v>5</v>
      </c>
      <c r="G181" s="112">
        <v>11</v>
      </c>
      <c r="H181" s="112">
        <v>2</v>
      </c>
      <c r="I181" s="147">
        <v>11</v>
      </c>
      <c r="J181" s="112">
        <v>11</v>
      </c>
      <c r="K181" s="112">
        <v>2</v>
      </c>
      <c r="L181" s="147">
        <v>11</v>
      </c>
      <c r="M181" s="112">
        <v>12</v>
      </c>
      <c r="N181" s="112">
        <v>2</v>
      </c>
      <c r="O181" s="147">
        <v>12</v>
      </c>
      <c r="P181" s="114"/>
      <c r="Q181" s="114"/>
    </row>
    <row r="182" spans="1:29" x14ac:dyDescent="0.2">
      <c r="A182" s="122"/>
      <c r="B182" s="132"/>
      <c r="C182" s="124" t="s">
        <v>100</v>
      </c>
      <c r="D182" s="123">
        <v>0</v>
      </c>
      <c r="E182" s="104">
        <v>0</v>
      </c>
      <c r="F182" s="133">
        <v>0</v>
      </c>
      <c r="G182" s="104">
        <v>1</v>
      </c>
      <c r="H182" s="104">
        <v>1</v>
      </c>
      <c r="I182" s="133">
        <v>1</v>
      </c>
      <c r="J182" s="104">
        <v>1</v>
      </c>
      <c r="K182" s="104">
        <v>1</v>
      </c>
      <c r="L182" s="133">
        <v>1</v>
      </c>
      <c r="M182" s="104">
        <v>0</v>
      </c>
      <c r="N182" s="104">
        <v>0</v>
      </c>
      <c r="O182" s="133">
        <v>0</v>
      </c>
      <c r="P182" s="114"/>
      <c r="Q182" s="114"/>
    </row>
    <row r="183" spans="1:29" x14ac:dyDescent="0.2">
      <c r="A183" s="122"/>
      <c r="B183" s="132"/>
      <c r="C183" s="120" t="s">
        <v>75</v>
      </c>
      <c r="D183" s="113">
        <f>D181/(D181+D182)*100</f>
        <v>100</v>
      </c>
      <c r="E183" s="113">
        <f>E181/(E181+E182)*100</f>
        <v>100</v>
      </c>
      <c r="F183" s="113">
        <f>F181/(F181+F182)*100</f>
        <v>100</v>
      </c>
      <c r="G183" s="113">
        <f>G181/(G181+G182)*100</f>
        <v>91.666666666666657</v>
      </c>
      <c r="H183" s="113">
        <f>H181/(H181+H182)*100</f>
        <v>66.666666666666657</v>
      </c>
      <c r="I183" s="113">
        <f>I181/(I181+I182)*100</f>
        <v>91.666666666666657</v>
      </c>
      <c r="J183" s="113">
        <f>J181/(J181+J182)*100</f>
        <v>91.666666666666657</v>
      </c>
      <c r="K183" s="113">
        <f>K181/(K181+K182)*100</f>
        <v>66.666666666666657</v>
      </c>
      <c r="L183" s="113">
        <f>L181/(L181+L182)*100</f>
        <v>91.666666666666657</v>
      </c>
      <c r="M183" s="113">
        <f>M181/(M181+M182)*100</f>
        <v>100</v>
      </c>
      <c r="N183" s="113">
        <f>N181/(N181+N182)*100</f>
        <v>100</v>
      </c>
      <c r="O183" s="113">
        <f>O181/(O181+O182)*100</f>
        <v>100</v>
      </c>
      <c r="P183" s="114"/>
      <c r="Q183" s="114"/>
    </row>
    <row r="184" spans="1:29" ht="16" thickBot="1" x14ac:dyDescent="0.25">
      <c r="A184" s="119"/>
      <c r="B184" s="130"/>
      <c r="C184" s="117" t="s">
        <v>112</v>
      </c>
      <c r="D184" s="113"/>
      <c r="E184" s="116"/>
      <c r="F184" s="115"/>
      <c r="G184" s="116">
        <v>81.25</v>
      </c>
      <c r="H184" s="116"/>
      <c r="I184" s="115"/>
      <c r="J184" s="116">
        <v>81.25</v>
      </c>
      <c r="K184" s="116"/>
      <c r="L184" s="115"/>
      <c r="M184" s="116">
        <v>87.5</v>
      </c>
      <c r="N184" s="116"/>
      <c r="O184" s="115"/>
      <c r="P184" s="114"/>
      <c r="Q184" s="114"/>
    </row>
    <row r="185" spans="1:29" x14ac:dyDescent="0.2">
      <c r="A185" s="128">
        <v>9714</v>
      </c>
      <c r="B185" s="144" t="s">
        <v>105</v>
      </c>
      <c r="C185" s="143" t="s">
        <v>101</v>
      </c>
      <c r="D185" s="142">
        <v>3</v>
      </c>
      <c r="E185" s="108">
        <v>3</v>
      </c>
      <c r="F185" s="108">
        <v>3</v>
      </c>
      <c r="G185" s="108">
        <v>2</v>
      </c>
      <c r="H185" s="108">
        <v>0</v>
      </c>
      <c r="I185" s="108">
        <v>2</v>
      </c>
      <c r="J185" s="108">
        <v>0</v>
      </c>
      <c r="K185" s="108">
        <v>1</v>
      </c>
      <c r="L185" s="108">
        <v>0</v>
      </c>
      <c r="M185" s="108">
        <v>6</v>
      </c>
      <c r="N185" s="108">
        <v>2</v>
      </c>
      <c r="O185" s="108">
        <v>6</v>
      </c>
      <c r="P185" s="114"/>
      <c r="Q185" s="114"/>
    </row>
    <row r="186" spans="1:29" x14ac:dyDescent="0.2">
      <c r="A186" s="122"/>
      <c r="B186" s="139"/>
      <c r="C186" s="141" t="s">
        <v>100</v>
      </c>
      <c r="D186" s="140">
        <v>2</v>
      </c>
      <c r="E186" s="109">
        <v>1</v>
      </c>
      <c r="F186" s="109">
        <v>2</v>
      </c>
      <c r="G186" s="109">
        <v>2</v>
      </c>
      <c r="H186" s="109">
        <v>0</v>
      </c>
      <c r="I186" s="109">
        <v>2</v>
      </c>
      <c r="J186" s="109">
        <v>1</v>
      </c>
      <c r="K186" s="109">
        <v>1</v>
      </c>
      <c r="L186" s="109">
        <v>1</v>
      </c>
      <c r="M186" s="109">
        <v>1</v>
      </c>
      <c r="N186" s="109">
        <v>0</v>
      </c>
      <c r="O186" s="109">
        <v>1</v>
      </c>
      <c r="P186" s="114"/>
      <c r="Q186" s="114"/>
    </row>
    <row r="187" spans="1:29" x14ac:dyDescent="0.2">
      <c r="A187" s="122"/>
      <c r="B187" s="139"/>
      <c r="C187" s="120" t="s">
        <v>75</v>
      </c>
      <c r="D187" s="113">
        <f>D186/(D185+D186)*100</f>
        <v>40</v>
      </c>
      <c r="E187" s="113">
        <f>E186/(E185+E186)*100</f>
        <v>25</v>
      </c>
      <c r="F187" s="113">
        <f>F186/(F185+F186)*100</f>
        <v>40</v>
      </c>
      <c r="G187" s="113">
        <f>G186/(G185+G186)*100</f>
        <v>50</v>
      </c>
      <c r="H187" s="113" t="e">
        <f>H186/(H185+H186)*100</f>
        <v>#DIV/0!</v>
      </c>
      <c r="I187" s="113">
        <f>I186/(I185+I186)*100</f>
        <v>50</v>
      </c>
      <c r="J187" s="113">
        <f>J186/(J185+J186)*100</f>
        <v>100</v>
      </c>
      <c r="K187" s="113">
        <f>K186/(K185+K186)*100</f>
        <v>50</v>
      </c>
      <c r="L187" s="113">
        <f>L186/(L185+L186)*100</f>
        <v>100</v>
      </c>
      <c r="M187" s="113">
        <f>M186/(M185+M186)*100</f>
        <v>14.285714285714285</v>
      </c>
      <c r="N187" s="113">
        <f>N186/(N185+N186)*100</f>
        <v>0</v>
      </c>
      <c r="O187" s="113">
        <f>O186/(O185+O186)*100</f>
        <v>14.285714285714285</v>
      </c>
      <c r="P187" s="114"/>
      <c r="Q187" s="114"/>
    </row>
    <row r="188" spans="1:29" ht="16" thickBot="1" x14ac:dyDescent="0.25">
      <c r="A188" s="119"/>
      <c r="B188" s="138"/>
      <c r="C188" s="117" t="s">
        <v>112</v>
      </c>
      <c r="D188" s="113"/>
      <c r="E188" s="116"/>
      <c r="F188" s="115"/>
      <c r="G188" s="116">
        <v>50</v>
      </c>
      <c r="H188" s="116"/>
      <c r="I188" s="115"/>
      <c r="J188" s="116">
        <v>40</v>
      </c>
      <c r="K188" s="116"/>
      <c r="L188" s="115"/>
      <c r="M188" s="116">
        <v>50</v>
      </c>
      <c r="N188" s="116"/>
      <c r="O188" s="115"/>
      <c r="P188" s="114"/>
      <c r="Q188" s="114"/>
    </row>
    <row r="189" spans="1:29" x14ac:dyDescent="0.2">
      <c r="A189" s="128">
        <v>9798</v>
      </c>
      <c r="B189" s="144" t="s">
        <v>115</v>
      </c>
      <c r="C189" s="146" t="s">
        <v>101</v>
      </c>
      <c r="D189" s="142">
        <v>7</v>
      </c>
      <c r="E189" s="108">
        <v>4</v>
      </c>
      <c r="F189" s="108">
        <v>7</v>
      </c>
      <c r="G189" s="142">
        <v>7</v>
      </c>
      <c r="H189" s="108">
        <v>4</v>
      </c>
      <c r="I189" s="108">
        <v>7</v>
      </c>
      <c r="J189" s="108"/>
      <c r="K189" s="108"/>
      <c r="L189" s="108"/>
      <c r="M189" s="108"/>
      <c r="N189" s="108"/>
      <c r="O189" s="108"/>
      <c r="P189" s="114"/>
      <c r="Q189" s="114"/>
    </row>
    <row r="190" spans="1:29" x14ac:dyDescent="0.2">
      <c r="A190" s="122"/>
      <c r="B190" s="139"/>
      <c r="C190" s="145" t="s">
        <v>100</v>
      </c>
      <c r="D190" s="140">
        <v>1</v>
      </c>
      <c r="E190" s="109">
        <v>2</v>
      </c>
      <c r="F190" s="109">
        <v>1</v>
      </c>
      <c r="G190" s="140">
        <v>1</v>
      </c>
      <c r="H190" s="109">
        <v>2</v>
      </c>
      <c r="I190" s="109">
        <v>1</v>
      </c>
      <c r="J190" s="109"/>
      <c r="K190" s="109"/>
      <c r="L190" s="109"/>
      <c r="M190" s="109"/>
      <c r="N190" s="109"/>
      <c r="O190" s="109"/>
      <c r="P190" s="114"/>
      <c r="Q190" s="114"/>
    </row>
    <row r="191" spans="1:29" x14ac:dyDescent="0.2">
      <c r="A191" s="122"/>
      <c r="B191" s="139"/>
      <c r="C191" s="131" t="s">
        <v>75</v>
      </c>
      <c r="D191" s="113">
        <f>D190/(D190+D189)*100</f>
        <v>12.5</v>
      </c>
      <c r="E191" s="113">
        <f>E190/(E190+E189)*100</f>
        <v>33.333333333333329</v>
      </c>
      <c r="F191" s="113">
        <f>F190/(F190+F189)*100</f>
        <v>12.5</v>
      </c>
      <c r="G191" s="113">
        <f>G190/(G190+G189)*100</f>
        <v>12.5</v>
      </c>
      <c r="H191" s="113">
        <f>H190/(H190+H189)*100</f>
        <v>33.333333333333329</v>
      </c>
      <c r="I191" s="113">
        <f>I190/(I190+I189)*100</f>
        <v>12.5</v>
      </c>
      <c r="J191" s="113" t="e">
        <f>J190/(J190+J189)*100</f>
        <v>#DIV/0!</v>
      </c>
      <c r="K191" s="113" t="e">
        <f>K190/(K190+K189)*100</f>
        <v>#DIV/0!</v>
      </c>
      <c r="L191" s="113" t="e">
        <f>L190/(L190+L189)*100</f>
        <v>#DIV/0!</v>
      </c>
      <c r="M191" s="113" t="e">
        <f>M190/(M190+M189)*100</f>
        <v>#DIV/0!</v>
      </c>
      <c r="N191" s="113" t="e">
        <f>N190/(N190+N189)*100</f>
        <v>#DIV/0!</v>
      </c>
      <c r="O191" s="113" t="e">
        <f>O190/(O190+O189)*100</f>
        <v>#DIV/0!</v>
      </c>
      <c r="P191" s="114"/>
      <c r="Q191" s="114"/>
    </row>
    <row r="192" spans="1:29" ht="16" thickBot="1" x14ac:dyDescent="0.25">
      <c r="A192" s="119"/>
      <c r="B192" s="138"/>
      <c r="C192" s="129" t="s">
        <v>112</v>
      </c>
      <c r="D192" s="113"/>
      <c r="E192" s="116"/>
      <c r="F192" s="115"/>
      <c r="G192" s="116" t="e">
        <v>#DIV/0!</v>
      </c>
      <c r="H192" s="116"/>
      <c r="I192" s="115"/>
      <c r="J192" s="116" t="e">
        <v>#DIV/0!</v>
      </c>
      <c r="K192" s="116"/>
      <c r="L192" s="115"/>
      <c r="M192" s="116" t="e">
        <v>#DIV/0!</v>
      </c>
      <c r="N192" s="116"/>
      <c r="O192" s="115"/>
      <c r="P192" s="114"/>
      <c r="Q192" s="114"/>
    </row>
    <row r="193" spans="1:29" x14ac:dyDescent="0.2">
      <c r="A193" s="128">
        <v>10268</v>
      </c>
      <c r="B193" s="144" t="s">
        <v>105</v>
      </c>
      <c r="C193" s="143" t="s">
        <v>101</v>
      </c>
      <c r="D193" s="142">
        <v>0</v>
      </c>
      <c r="E193" s="108">
        <v>0</v>
      </c>
      <c r="F193" s="108">
        <v>0</v>
      </c>
      <c r="G193" s="108">
        <v>1</v>
      </c>
      <c r="H193" s="108">
        <v>0</v>
      </c>
      <c r="I193" s="108">
        <v>1</v>
      </c>
      <c r="J193" s="108">
        <v>2</v>
      </c>
      <c r="K193" s="108">
        <v>0</v>
      </c>
      <c r="L193" s="108">
        <v>2</v>
      </c>
      <c r="M193" s="107">
        <v>1</v>
      </c>
      <c r="N193" s="110">
        <v>1</v>
      </c>
      <c r="O193" s="107">
        <v>1</v>
      </c>
      <c r="P193" s="114"/>
      <c r="Q193" s="114"/>
    </row>
    <row r="194" spans="1:29" x14ac:dyDescent="0.2">
      <c r="A194" s="122"/>
      <c r="B194" s="139"/>
      <c r="C194" s="141" t="s">
        <v>100</v>
      </c>
      <c r="D194" s="140">
        <v>6</v>
      </c>
      <c r="E194" s="109">
        <v>1</v>
      </c>
      <c r="F194" s="109">
        <v>6</v>
      </c>
      <c r="G194" s="109">
        <v>11</v>
      </c>
      <c r="H194" s="109">
        <v>5</v>
      </c>
      <c r="I194" s="109">
        <v>11</v>
      </c>
      <c r="J194" s="109">
        <v>8</v>
      </c>
      <c r="K194" s="109">
        <v>2</v>
      </c>
      <c r="L194" s="109">
        <v>8</v>
      </c>
      <c r="M194" s="106">
        <v>0</v>
      </c>
      <c r="N194" s="111">
        <v>0</v>
      </c>
      <c r="O194" s="106">
        <v>0</v>
      </c>
      <c r="P194" s="114"/>
      <c r="Q194" s="114"/>
    </row>
    <row r="195" spans="1:29" x14ac:dyDescent="0.2">
      <c r="A195" s="122"/>
      <c r="B195" s="139"/>
      <c r="C195" s="120" t="s">
        <v>75</v>
      </c>
      <c r="D195" s="113">
        <f>D194/(D193+D194)*100</f>
        <v>100</v>
      </c>
      <c r="E195" s="113">
        <f>E194/(E193+E194)*100</f>
        <v>100</v>
      </c>
      <c r="F195" s="113">
        <f>F194/(F193+F194)*100</f>
        <v>100</v>
      </c>
      <c r="G195" s="113">
        <f>G194/(G193+G194)*100</f>
        <v>91.666666666666657</v>
      </c>
      <c r="H195" s="113">
        <f>H194/(H193+H194)*100</f>
        <v>100</v>
      </c>
      <c r="I195" s="113">
        <f>I194/(I193+I194)*100</f>
        <v>91.666666666666657</v>
      </c>
      <c r="J195" s="113">
        <f>J194/(J193+J194)*100</f>
        <v>80</v>
      </c>
      <c r="K195" s="113">
        <f>K194/(K193+K194)*100</f>
        <v>100</v>
      </c>
      <c r="L195" s="113">
        <f>L194/(L193+L194)*100</f>
        <v>80</v>
      </c>
      <c r="M195" s="113">
        <f>M194/(M193+M194)*100</f>
        <v>0</v>
      </c>
      <c r="N195" s="113">
        <f>N194/(N193+N194)*100</f>
        <v>0</v>
      </c>
      <c r="O195" s="113">
        <f>O194/(O193+O194)*100</f>
        <v>0</v>
      </c>
      <c r="P195" s="114"/>
      <c r="Q195" s="114"/>
    </row>
    <row r="196" spans="1:29" ht="16" thickBot="1" x14ac:dyDescent="0.25">
      <c r="A196" s="119"/>
      <c r="B196" s="138"/>
      <c r="C196" s="117" t="s">
        <v>112</v>
      </c>
      <c r="D196" s="113"/>
      <c r="E196" s="116"/>
      <c r="F196" s="115"/>
      <c r="G196" s="116">
        <v>18.75</v>
      </c>
      <c r="H196" s="116"/>
      <c r="I196" s="115"/>
      <c r="J196" s="116">
        <v>28.571429999999999</v>
      </c>
      <c r="K196" s="116"/>
      <c r="L196" s="115"/>
      <c r="M196" s="116" t="e">
        <v>#DIV/0!</v>
      </c>
      <c r="N196" s="116"/>
      <c r="O196" s="115"/>
      <c r="P196" s="114"/>
      <c r="Q196" s="114"/>
    </row>
    <row r="197" spans="1:29" x14ac:dyDescent="0.2">
      <c r="A197" s="128">
        <v>10269</v>
      </c>
      <c r="B197" s="137" t="s">
        <v>114</v>
      </c>
      <c r="C197" s="136" t="s">
        <v>101</v>
      </c>
      <c r="D197" s="125">
        <v>5</v>
      </c>
      <c r="E197" s="105">
        <v>4</v>
      </c>
      <c r="F197" s="135">
        <v>5</v>
      </c>
      <c r="G197" s="105">
        <v>8</v>
      </c>
      <c r="H197" s="105">
        <v>2</v>
      </c>
      <c r="I197" s="135">
        <v>8</v>
      </c>
      <c r="J197" s="105">
        <v>9</v>
      </c>
      <c r="K197" s="105">
        <v>4</v>
      </c>
      <c r="L197" s="135">
        <v>9</v>
      </c>
      <c r="M197" s="107">
        <v>1</v>
      </c>
      <c r="N197" s="107">
        <v>0</v>
      </c>
      <c r="O197" s="110">
        <v>1</v>
      </c>
      <c r="P197" s="114"/>
      <c r="Q197" s="114"/>
    </row>
    <row r="198" spans="1:29" x14ac:dyDescent="0.2">
      <c r="A198" s="122"/>
      <c r="B198" s="132"/>
      <c r="C198" s="134" t="s">
        <v>100</v>
      </c>
      <c r="D198" s="123">
        <v>7</v>
      </c>
      <c r="E198" s="104">
        <v>5</v>
      </c>
      <c r="F198" s="133">
        <v>7</v>
      </c>
      <c r="G198" s="104">
        <v>4</v>
      </c>
      <c r="H198" s="104">
        <v>1</v>
      </c>
      <c r="I198" s="133">
        <v>4</v>
      </c>
      <c r="J198" s="104">
        <v>3</v>
      </c>
      <c r="K198" s="104">
        <v>2</v>
      </c>
      <c r="L198" s="133">
        <v>3</v>
      </c>
      <c r="M198" s="106">
        <v>2</v>
      </c>
      <c r="N198" s="106">
        <v>0</v>
      </c>
      <c r="O198" s="111">
        <v>2</v>
      </c>
      <c r="P198" s="114"/>
      <c r="Q198" s="114"/>
    </row>
    <row r="199" spans="1:29" x14ac:dyDescent="0.2">
      <c r="A199" s="122"/>
      <c r="B199" s="132"/>
      <c r="C199" s="131" t="s">
        <v>75</v>
      </c>
      <c r="D199" s="113">
        <f>D197/(D197+D198)*100</f>
        <v>41.666666666666671</v>
      </c>
      <c r="E199" s="113">
        <f>E197/(E197+E198)*100</f>
        <v>44.444444444444443</v>
      </c>
      <c r="F199" s="113">
        <f>F197/(F197+F198)*100</f>
        <v>41.666666666666671</v>
      </c>
      <c r="G199" s="113">
        <f>G197/(G197+G198)*100</f>
        <v>66.666666666666657</v>
      </c>
      <c r="H199" s="113">
        <f>H197/(H197+H198)*100</f>
        <v>66.666666666666657</v>
      </c>
      <c r="I199" s="113">
        <f>I197/(I197+I198)*100</f>
        <v>66.666666666666657</v>
      </c>
      <c r="J199" s="113">
        <f>J197/(J197+J198)*100</f>
        <v>75</v>
      </c>
      <c r="K199" s="113">
        <f>K197/(K197+K198)*100</f>
        <v>66.666666666666657</v>
      </c>
      <c r="L199" s="113">
        <f>L197/(L197+L198)*100</f>
        <v>75</v>
      </c>
      <c r="M199" s="113">
        <f>M197/(M197+M198)*100</f>
        <v>33.333333333333329</v>
      </c>
      <c r="N199" s="113" t="e">
        <f>N197/(N197+N198)*100</f>
        <v>#DIV/0!</v>
      </c>
      <c r="O199" s="113">
        <f>O197/(O197+O198)*100</f>
        <v>33.333333333333329</v>
      </c>
      <c r="P199" s="114"/>
      <c r="Q199" s="114"/>
    </row>
    <row r="200" spans="1:29" ht="16" thickBot="1" x14ac:dyDescent="0.25">
      <c r="A200" s="119"/>
      <c r="B200" s="130"/>
      <c r="C200" s="129" t="s">
        <v>112</v>
      </c>
      <c r="D200" s="113"/>
      <c r="E200" s="116"/>
      <c r="F200" s="115"/>
      <c r="G200" s="116">
        <v>62.5</v>
      </c>
      <c r="H200" s="116"/>
      <c r="I200" s="115"/>
      <c r="J200" s="116">
        <v>68.75</v>
      </c>
      <c r="K200" s="116"/>
      <c r="L200" s="115"/>
      <c r="M200" s="116" t="e">
        <v>#DIV/0!</v>
      </c>
      <c r="N200" s="116"/>
      <c r="O200" s="115"/>
      <c r="P200" s="114"/>
      <c r="Q200" s="114"/>
    </row>
    <row r="201" spans="1:29" x14ac:dyDescent="0.2">
      <c r="A201" s="128"/>
      <c r="B201" s="127" t="s">
        <v>77</v>
      </c>
      <c r="C201" s="126" t="s">
        <v>31</v>
      </c>
      <c r="D201" s="125">
        <f>AVERAGE(D181,D186,D190,D194,D197)</f>
        <v>3.8</v>
      </c>
      <c r="E201" s="125">
        <f>AVERAGE(E181,E186,E190,E194,E197)</f>
        <v>2.4</v>
      </c>
      <c r="F201" s="125">
        <f>AVERAGE(F181,F186,F190,F194,F197)</f>
        <v>3.8</v>
      </c>
      <c r="G201" s="125">
        <f>AVERAGE(G181,G186,G190,G194,G197)</f>
        <v>6.6</v>
      </c>
      <c r="H201" s="125">
        <f>AVERAGE(H181,H186,H190,H194,H197)</f>
        <v>2.2000000000000002</v>
      </c>
      <c r="I201" s="125">
        <f>AVERAGE(I181,I186,I190,I194,I197)</f>
        <v>6.6</v>
      </c>
      <c r="J201" s="125">
        <f>AVERAGE(J181,J186,J190,J194,J197)</f>
        <v>7.25</v>
      </c>
      <c r="K201" s="125">
        <f>AVERAGE(K181,K186,K190,K194,K197)</f>
        <v>2.25</v>
      </c>
      <c r="L201" s="125">
        <f>AVERAGE(L181,L186,L190,L194,L197)</f>
        <v>7.25</v>
      </c>
      <c r="M201" s="125">
        <f>AVERAGE(M181,M186,M190,M194,M197)</f>
        <v>3.5</v>
      </c>
      <c r="N201" s="125">
        <f>AVERAGE(N181,N186,N190,N194,N197)</f>
        <v>0.5</v>
      </c>
      <c r="O201" s="125">
        <f>AVERAGE(O181,O186,O190,O194,O197)</f>
        <v>3.5</v>
      </c>
      <c r="P201" s="114"/>
      <c r="Q201" s="114"/>
    </row>
    <row r="202" spans="1:29" x14ac:dyDescent="0.2">
      <c r="A202" s="122"/>
      <c r="B202" s="121"/>
      <c r="C202" s="126"/>
      <c r="D202" s="125">
        <f>STDEV(D181,D186,D190,D194,D197)/SQRT(5)</f>
        <v>0.96953597148326576</v>
      </c>
      <c r="E202" s="125">
        <f>STDEV(E181,E186,E190,E194,E197)/SQRT(5)</f>
        <v>0.6782329983125267</v>
      </c>
      <c r="F202" s="125">
        <f>STDEV(F181,F186,F190,F194,F197)/SQRT(5)</f>
        <v>0.96953597148326576</v>
      </c>
      <c r="G202" s="125">
        <f>STDEV(G181,G186,G190,G194,G197)/SQRT(5)</f>
        <v>2.15870331449229</v>
      </c>
      <c r="H202" s="125">
        <f>STDEV(H181,H186,H190,H194,H197)/SQRT(5)</f>
        <v>0.79999999999999993</v>
      </c>
      <c r="I202" s="125">
        <f>STDEV(I181,I186,I190,I194,I197)/SQRT(5)</f>
        <v>2.15870331449229</v>
      </c>
      <c r="J202" s="125">
        <f>STDEV(J181,J186,J190,J194,J197)/SQRT(5)</f>
        <v>1.9450792614526875</v>
      </c>
      <c r="K202" s="125">
        <f>STDEV(K181,K186,K190,K194,K197)/SQRT(5)</f>
        <v>0.56273143387113767</v>
      </c>
      <c r="L202" s="125">
        <f>STDEV(L181,L186,L190,L194,L197)/SQRT(5)</f>
        <v>1.9450792614526875</v>
      </c>
      <c r="M202" s="125">
        <f>STDEV(M181,M186,M190,M194,M197)/SQRT(5)</f>
        <v>2.5429641497014197</v>
      </c>
      <c r="N202" s="125">
        <f>STDEV(N181,N186,N190,N194,N197)/SQRT(5)</f>
        <v>0.44721359549995793</v>
      </c>
      <c r="O202" s="125">
        <f>STDEV(O181,O186,O190,O194,O197)/SQRT(5)</f>
        <v>2.5429641497014197</v>
      </c>
      <c r="P202" s="114"/>
      <c r="Q202" s="114"/>
    </row>
    <row r="203" spans="1:29" x14ac:dyDescent="0.2">
      <c r="A203" s="122"/>
      <c r="B203" s="121"/>
      <c r="C203" s="124" t="s">
        <v>113</v>
      </c>
      <c r="D203" s="123">
        <f>AVERAGE(D182,D185,D189,D193,D198)</f>
        <v>3.4</v>
      </c>
      <c r="E203" s="123">
        <f>AVERAGE(E182,E185,E189,E193,E198)</f>
        <v>2.4</v>
      </c>
      <c r="F203" s="123">
        <f>AVERAGE(F182,F185,F189,F193,F198)</f>
        <v>3.4</v>
      </c>
      <c r="G203" s="123">
        <f>AVERAGE(G182,G185,G189,G193,G198)</f>
        <v>3</v>
      </c>
      <c r="H203" s="123">
        <f>AVERAGE(H182,H185,H189,H193,H198)</f>
        <v>1.2</v>
      </c>
      <c r="I203" s="123">
        <f>AVERAGE(I182,I185,I189,I193,I198)</f>
        <v>3</v>
      </c>
      <c r="J203" s="123">
        <f>AVERAGE(J182,J185,J189,J193,J198)</f>
        <v>1.5</v>
      </c>
      <c r="K203" s="123">
        <f>AVERAGE(K182,K185,K189,K193,K198)</f>
        <v>1</v>
      </c>
      <c r="L203" s="123">
        <f>AVERAGE(L182,L185,L189,L193,L198)</f>
        <v>1.5</v>
      </c>
      <c r="M203" s="123">
        <f>AVERAGE(M182,M185,M189,M193,M198)</f>
        <v>2.25</v>
      </c>
      <c r="N203" s="123">
        <f>AVERAGE(N182,N185,N189,N193,N198)</f>
        <v>0.75</v>
      </c>
      <c r="O203" s="123">
        <f>AVERAGE(O182,O185,O189,O193,O198)</f>
        <v>2.25</v>
      </c>
      <c r="P203" s="114"/>
      <c r="Q203" s="114"/>
    </row>
    <row r="204" spans="1:29" x14ac:dyDescent="0.2">
      <c r="A204" s="122"/>
      <c r="B204" s="121"/>
      <c r="C204" s="124"/>
      <c r="D204" s="123">
        <f>STDEV(D182,D185,D189,D193,D198)/SQRT(5)</f>
        <v>1.5684387141358123</v>
      </c>
      <c r="E204" s="123">
        <f>STDEV(E182,E185,E189,E193,E198)/SQRT(5)</f>
        <v>1.0295630140987</v>
      </c>
      <c r="F204" s="123">
        <f>STDEV(F182,F185,F189,F193,F198)/SQRT(5)</f>
        <v>1.5684387141358123</v>
      </c>
      <c r="G204" s="123">
        <f>STDEV(G182,G185,G189,G193,G198)/SQRT(5)</f>
        <v>1.1401754250991378</v>
      </c>
      <c r="H204" s="123">
        <f>STDEV(H182,H185,H189,H193,H198)/SQRT(5)</f>
        <v>0.73484692283495345</v>
      </c>
      <c r="I204" s="123">
        <f>STDEV(I182,I185,I189,I193,I198)/SQRT(5)</f>
        <v>1.1401754250991378</v>
      </c>
      <c r="J204" s="123">
        <f>STDEV(J182,J185,J189,J193,J198)/SQRT(5)</f>
        <v>0.57735026918962573</v>
      </c>
      <c r="K204" s="123">
        <f>STDEV(K182,K185,K189,K193,K198)/SQRT(5)</f>
        <v>0.36514837167011072</v>
      </c>
      <c r="L204" s="123">
        <f>STDEV(L182,L185,L189,L193,L198)/SQRT(5)</f>
        <v>0.57735026918962573</v>
      </c>
      <c r="M204" s="123">
        <f>STDEV(M182,M185,M189,M193,M198)/SQRT(5)</f>
        <v>1.1761519176251567</v>
      </c>
      <c r="N204" s="123">
        <f>STDEV(N182,N185,N189,N193,N198)/SQRT(5)</f>
        <v>0.42817441928883759</v>
      </c>
      <c r="O204" s="123">
        <f>STDEV(O182,O185,O189,O193,O198)/SQRT(5)</f>
        <v>1.1761519176251567</v>
      </c>
      <c r="P204" s="114"/>
      <c r="Q204" s="114"/>
    </row>
    <row r="205" spans="1:29" x14ac:dyDescent="0.2">
      <c r="A205" s="122"/>
      <c r="B205" s="121"/>
      <c r="C205" s="120" t="s">
        <v>75</v>
      </c>
      <c r="D205" s="113">
        <f>AVERAGE(D183,D187,D191,D195,D199)</f>
        <v>58.833333333333336</v>
      </c>
      <c r="E205" s="116"/>
      <c r="F205" s="115">
        <v>70</v>
      </c>
      <c r="G205" s="113">
        <f>AVERAGE(G183,G187,G191,G195,G199)</f>
        <v>62.5</v>
      </c>
      <c r="H205" s="116"/>
      <c r="I205" s="115">
        <v>70.833330000000004</v>
      </c>
      <c r="J205" s="113" t="e">
        <f>AVERAGE(J183,J187,J191,J195,J199)</f>
        <v>#DIV/0!</v>
      </c>
      <c r="K205" s="116"/>
      <c r="L205" s="115">
        <v>71.428569999999993</v>
      </c>
      <c r="M205" s="113" t="e">
        <f>AVERAGE(M183,M187,M191,M195,M199)</f>
        <v>#DIV/0!</v>
      </c>
      <c r="N205" s="116"/>
      <c r="O205" s="115">
        <v>77.272729999999996</v>
      </c>
      <c r="P205" s="114"/>
      <c r="Q205" s="114"/>
    </row>
    <row r="206" spans="1:29" ht="16" thickBot="1" x14ac:dyDescent="0.25">
      <c r="A206" s="119"/>
      <c r="B206" s="118"/>
      <c r="C206" s="117" t="s">
        <v>112</v>
      </c>
      <c r="D206" s="113">
        <f>STDEV(D183,D187,D191,D195,D199)/SQRT(5)</f>
        <v>17.586295169187217</v>
      </c>
      <c r="E206" s="116"/>
      <c r="F206" s="115"/>
      <c r="G206" s="113">
        <f>STDEV(G183,G187,G191,G195,G199)/SQRT(5)</f>
        <v>14.790199457749027</v>
      </c>
      <c r="H206" s="116"/>
      <c r="I206" s="115"/>
      <c r="J206" s="113" t="e">
        <f>STDEV(J183,J187,J191,J195,J199)/SQRT(5)</f>
        <v>#DIV/0!</v>
      </c>
      <c r="K206" s="116"/>
      <c r="L206" s="115"/>
      <c r="M206" s="113" t="e">
        <f>STDEV(M183,M187,M191,M195,M199)/SQRT(5)</f>
        <v>#DIV/0!</v>
      </c>
      <c r="N206" s="116"/>
      <c r="O206" s="115"/>
      <c r="P206" s="114"/>
    </row>
    <row r="207" spans="1:29" x14ac:dyDescent="0.2">
      <c r="A207" s="114"/>
      <c r="B207" s="114" t="s">
        <v>111</v>
      </c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</row>
    <row r="208" spans="1:29" x14ac:dyDescent="0.2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</row>
    <row r="209" spans="2:21" x14ac:dyDescent="0.2">
      <c r="B209" s="14" t="s">
        <v>110</v>
      </c>
    </row>
    <row r="210" spans="2:21" x14ac:dyDescent="0.2">
      <c r="C210" s="14"/>
    </row>
    <row r="211" spans="2:21" x14ac:dyDescent="0.2">
      <c r="D211" s="114"/>
      <c r="E211" s="114"/>
      <c r="F211" s="114"/>
      <c r="G211" s="114"/>
      <c r="H211" s="114"/>
      <c r="I211" s="114"/>
      <c r="J211" s="114"/>
      <c r="K211" s="114"/>
      <c r="N211" s="114"/>
      <c r="O211" s="114"/>
      <c r="P211" s="114"/>
      <c r="Q211" s="114"/>
      <c r="R211" s="114"/>
      <c r="S211" s="114"/>
      <c r="T211" s="114"/>
      <c r="U211" s="114"/>
    </row>
    <row r="212" spans="2:21" x14ac:dyDescent="0.2">
      <c r="D212" s="114"/>
      <c r="E212" s="114"/>
      <c r="F212" s="114"/>
      <c r="G212" s="114"/>
      <c r="H212" s="114"/>
      <c r="I212" s="114"/>
      <c r="J212" s="114"/>
      <c r="K212" s="114"/>
      <c r="N212" s="114"/>
      <c r="O212" s="114"/>
      <c r="P212" s="114"/>
      <c r="Q212" s="114"/>
      <c r="R212" s="114"/>
      <c r="S212" s="114"/>
      <c r="T212" s="114"/>
      <c r="U212" s="114"/>
    </row>
    <row r="213" spans="2:21" x14ac:dyDescent="0.2">
      <c r="D213" s="114"/>
      <c r="E213" s="114"/>
      <c r="F213" s="114"/>
      <c r="G213" s="114"/>
      <c r="H213" s="114"/>
      <c r="I213" s="114"/>
      <c r="N213" s="114"/>
      <c r="O213" s="114"/>
      <c r="P213" s="114"/>
      <c r="Q213" s="114"/>
      <c r="R213" s="114"/>
      <c r="S213" s="114"/>
    </row>
    <row r="214" spans="2:21" x14ac:dyDescent="0.2">
      <c r="D214" s="114"/>
      <c r="E214" s="114"/>
      <c r="F214" s="114"/>
      <c r="G214" s="114"/>
      <c r="H214" s="114"/>
      <c r="I214" s="114"/>
      <c r="N214" s="114"/>
      <c r="O214" s="114"/>
      <c r="P214" s="114"/>
      <c r="Q214" s="114"/>
      <c r="R214" s="114"/>
      <c r="S214" s="114"/>
    </row>
    <row r="215" spans="2:21" x14ac:dyDescent="0.2">
      <c r="D215" s="114"/>
      <c r="E215" s="114"/>
      <c r="F215" s="114"/>
      <c r="G215" s="114"/>
      <c r="N215" s="114"/>
      <c r="O215" s="114"/>
      <c r="P215" s="114"/>
      <c r="Q215" s="114"/>
    </row>
    <row r="217" spans="2:21" x14ac:dyDescent="0.2">
      <c r="C217" s="14" t="s">
        <v>109</v>
      </c>
    </row>
    <row r="218" spans="2:21" x14ac:dyDescent="0.2">
      <c r="C218" s="113">
        <v>77.777777777777786</v>
      </c>
      <c r="D218" s="113">
        <v>81.25</v>
      </c>
      <c r="E218" s="113">
        <v>81.25</v>
      </c>
      <c r="F218" s="113">
        <v>87.5</v>
      </c>
    </row>
    <row r="219" spans="2:21" x14ac:dyDescent="0.2">
      <c r="C219" s="113">
        <v>44.444444444444443</v>
      </c>
      <c r="D219" s="113">
        <v>50</v>
      </c>
      <c r="E219" s="113">
        <v>60</v>
      </c>
      <c r="F219" s="113">
        <v>27.27272727272727</v>
      </c>
    </row>
    <row r="220" spans="2:21" x14ac:dyDescent="0.2">
      <c r="C220" s="113">
        <v>25</v>
      </c>
      <c r="D220" s="113">
        <v>25</v>
      </c>
      <c r="E220" s="113">
        <v>71.428571428571431</v>
      </c>
      <c r="F220" s="113">
        <v>40</v>
      </c>
    </row>
    <row r="221" spans="2:21" x14ac:dyDescent="0.2">
      <c r="C221" s="113">
        <v>80</v>
      </c>
      <c r="D221" s="113">
        <v>81.25</v>
      </c>
      <c r="E221" s="113">
        <v>68.75</v>
      </c>
      <c r="F221" s="113">
        <v>42.857142857142854</v>
      </c>
    </row>
    <row r="222" spans="2:21" x14ac:dyDescent="0.2">
      <c r="C222" s="113">
        <v>43.75</v>
      </c>
      <c r="D222" s="113">
        <v>62.5</v>
      </c>
    </row>
    <row r="224" spans="2:21" x14ac:dyDescent="0.2">
      <c r="C224" s="14" t="s">
        <v>108</v>
      </c>
    </row>
    <row r="225" spans="1:29" x14ac:dyDescent="0.2">
      <c r="C225" s="112">
        <v>4</v>
      </c>
      <c r="D225" s="104">
        <v>0</v>
      </c>
      <c r="E225" s="112">
        <v>2</v>
      </c>
      <c r="F225" s="104">
        <v>1</v>
      </c>
      <c r="G225" s="112">
        <v>2</v>
      </c>
      <c r="H225" s="104">
        <v>1</v>
      </c>
      <c r="I225" s="112">
        <v>2</v>
      </c>
      <c r="J225" s="104">
        <v>0</v>
      </c>
    </row>
    <row r="226" spans="1:29" x14ac:dyDescent="0.2">
      <c r="C226" s="109">
        <v>1</v>
      </c>
      <c r="D226" s="108">
        <v>3</v>
      </c>
      <c r="E226" s="109">
        <v>0</v>
      </c>
      <c r="F226" s="108">
        <v>0</v>
      </c>
      <c r="G226" s="109">
        <v>1</v>
      </c>
      <c r="H226" s="108">
        <v>1</v>
      </c>
      <c r="I226" s="109">
        <v>0</v>
      </c>
      <c r="J226" s="108">
        <v>2</v>
      </c>
    </row>
    <row r="227" spans="1:29" x14ac:dyDescent="0.2">
      <c r="C227" s="109">
        <v>2</v>
      </c>
      <c r="D227" s="108">
        <v>4</v>
      </c>
      <c r="E227" s="109">
        <v>2</v>
      </c>
      <c r="F227" s="108">
        <v>4</v>
      </c>
      <c r="G227" s="109">
        <v>2</v>
      </c>
      <c r="H227" s="108">
        <v>0</v>
      </c>
      <c r="I227" s="111">
        <v>0</v>
      </c>
      <c r="J227" s="110">
        <v>1</v>
      </c>
    </row>
    <row r="228" spans="1:29" x14ac:dyDescent="0.2">
      <c r="C228" s="109">
        <v>1</v>
      </c>
      <c r="D228" s="108">
        <v>0</v>
      </c>
      <c r="E228" s="109">
        <v>5</v>
      </c>
      <c r="F228" s="108">
        <v>0</v>
      </c>
      <c r="G228" s="105">
        <v>4</v>
      </c>
      <c r="H228" s="104">
        <v>2</v>
      </c>
      <c r="I228" s="107">
        <v>0</v>
      </c>
      <c r="J228" s="106">
        <v>0</v>
      </c>
    </row>
    <row r="229" spans="1:29" x14ac:dyDescent="0.2">
      <c r="C229" s="105">
        <v>4</v>
      </c>
      <c r="D229" s="104">
        <v>5</v>
      </c>
      <c r="E229" s="105">
        <v>2</v>
      </c>
      <c r="F229" s="104">
        <v>1</v>
      </c>
    </row>
    <row r="231" spans="1:29" ht="16" x14ac:dyDescent="0.2">
      <c r="A231" s="103" t="s">
        <v>107</v>
      </c>
      <c r="B231" s="103"/>
    </row>
    <row r="232" spans="1:29" ht="16" thickBot="1" x14ac:dyDescent="0.25"/>
    <row r="233" spans="1:29" ht="16" thickBot="1" x14ac:dyDescent="0.25">
      <c r="A233" s="99">
        <v>9710</v>
      </c>
      <c r="B233" s="102" t="s">
        <v>106</v>
      </c>
      <c r="C233" s="97" t="s">
        <v>101</v>
      </c>
      <c r="D233" s="97"/>
      <c r="E233" s="97"/>
      <c r="F233" s="97" t="s">
        <v>100</v>
      </c>
      <c r="G233" s="97"/>
      <c r="H233" s="97"/>
      <c r="I233" s="97" t="s">
        <v>101</v>
      </c>
      <c r="J233" s="97"/>
      <c r="K233" s="97"/>
      <c r="L233" s="97" t="s">
        <v>100</v>
      </c>
      <c r="M233" s="97"/>
      <c r="N233" s="97"/>
      <c r="O233" s="97" t="s">
        <v>101</v>
      </c>
      <c r="P233" s="97"/>
      <c r="Q233" s="97"/>
      <c r="R233" s="97" t="s">
        <v>100</v>
      </c>
      <c r="S233" s="97"/>
      <c r="T233" s="97"/>
      <c r="U233" s="97" t="s">
        <v>100</v>
      </c>
      <c r="V233" s="97"/>
      <c r="W233" s="97"/>
      <c r="X233" s="97" t="s">
        <v>100</v>
      </c>
      <c r="Y233" s="97"/>
      <c r="Z233" s="97"/>
      <c r="AA233" s="97" t="s">
        <v>100</v>
      </c>
      <c r="AB233" s="97"/>
      <c r="AC233" s="97"/>
    </row>
    <row r="234" spans="1:29" x14ac:dyDescent="0.2">
      <c r="A234" s="94"/>
      <c r="B234" s="101"/>
      <c r="C234" s="96" t="s">
        <v>99</v>
      </c>
      <c r="D234" s="96" t="s">
        <v>46</v>
      </c>
      <c r="E234" s="95" t="s">
        <v>98</v>
      </c>
      <c r="F234" s="96" t="s">
        <v>99</v>
      </c>
      <c r="G234" s="96" t="s">
        <v>46</v>
      </c>
      <c r="H234" s="95" t="s">
        <v>98</v>
      </c>
      <c r="I234" s="96" t="s">
        <v>99</v>
      </c>
      <c r="J234" s="96" t="s">
        <v>46</v>
      </c>
      <c r="K234" s="95" t="s">
        <v>98</v>
      </c>
      <c r="L234" s="96" t="s">
        <v>99</v>
      </c>
      <c r="M234" s="96" t="s">
        <v>46</v>
      </c>
      <c r="N234" s="95" t="s">
        <v>98</v>
      </c>
      <c r="O234" s="96" t="s">
        <v>99</v>
      </c>
      <c r="P234" s="96" t="s">
        <v>46</v>
      </c>
      <c r="Q234" s="95" t="s">
        <v>98</v>
      </c>
      <c r="R234" s="96" t="s">
        <v>99</v>
      </c>
      <c r="S234" s="96" t="s">
        <v>46</v>
      </c>
      <c r="T234" s="95" t="s">
        <v>98</v>
      </c>
      <c r="U234" s="96" t="s">
        <v>99</v>
      </c>
      <c r="V234" s="96" t="s">
        <v>46</v>
      </c>
      <c r="W234" s="95" t="s">
        <v>98</v>
      </c>
      <c r="X234" s="96" t="s">
        <v>99</v>
      </c>
      <c r="Y234" s="96" t="s">
        <v>46</v>
      </c>
      <c r="Z234" s="95" t="s">
        <v>98</v>
      </c>
      <c r="AA234" s="96" t="s">
        <v>99</v>
      </c>
      <c r="AB234" s="96" t="s">
        <v>46</v>
      </c>
      <c r="AC234" s="95" t="s">
        <v>98</v>
      </c>
    </row>
    <row r="235" spans="1:29" x14ac:dyDescent="0.2">
      <c r="A235" s="94"/>
      <c r="B235" s="101"/>
      <c r="C235" s="43">
        <v>4</v>
      </c>
      <c r="D235" s="43">
        <v>4</v>
      </c>
      <c r="E235" s="43">
        <v>4</v>
      </c>
      <c r="F235" s="43">
        <v>6</v>
      </c>
      <c r="G235" s="43">
        <v>2</v>
      </c>
      <c r="H235" s="43">
        <v>6</v>
      </c>
      <c r="I235" s="43">
        <v>1</v>
      </c>
      <c r="J235" s="43">
        <v>0</v>
      </c>
      <c r="K235" s="43">
        <v>1</v>
      </c>
      <c r="L235" s="43">
        <v>7</v>
      </c>
      <c r="M235" s="43">
        <v>1</v>
      </c>
      <c r="N235" s="43">
        <v>7</v>
      </c>
      <c r="O235" s="43">
        <v>44</v>
      </c>
      <c r="P235" s="43">
        <v>6</v>
      </c>
      <c r="Q235" s="43">
        <v>44</v>
      </c>
      <c r="R235" s="43">
        <v>9</v>
      </c>
      <c r="S235" s="43">
        <v>3</v>
      </c>
      <c r="T235" s="43">
        <v>9</v>
      </c>
      <c r="U235" s="43">
        <v>5</v>
      </c>
      <c r="V235" s="43">
        <v>1</v>
      </c>
      <c r="W235" s="43">
        <v>5</v>
      </c>
      <c r="X235" s="43">
        <v>10</v>
      </c>
      <c r="Y235" s="43">
        <v>5</v>
      </c>
      <c r="Z235" s="43">
        <v>10</v>
      </c>
      <c r="AA235" s="43">
        <v>11</v>
      </c>
      <c r="AB235" s="43">
        <v>3</v>
      </c>
      <c r="AC235" s="43">
        <v>11</v>
      </c>
    </row>
    <row r="236" spans="1:29" ht="16" thickBot="1" x14ac:dyDescent="0.25">
      <c r="A236" s="92"/>
      <c r="B236" s="100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6" thickBot="1" x14ac:dyDescent="0.25">
      <c r="A237" s="99">
        <v>9714</v>
      </c>
      <c r="B237" s="102" t="s">
        <v>105</v>
      </c>
      <c r="C237" s="97" t="s">
        <v>101</v>
      </c>
      <c r="D237" s="97"/>
      <c r="E237" s="97"/>
      <c r="F237" s="97" t="s">
        <v>100</v>
      </c>
      <c r="G237" s="97"/>
      <c r="H237" s="97"/>
      <c r="I237" s="97" t="s">
        <v>101</v>
      </c>
      <c r="J237" s="97"/>
      <c r="K237" s="97"/>
      <c r="L237" s="97" t="s">
        <v>100</v>
      </c>
      <c r="M237" s="97"/>
      <c r="N237" s="97"/>
      <c r="O237" s="97" t="s">
        <v>101</v>
      </c>
      <c r="P237" s="97"/>
      <c r="Q237" s="97"/>
      <c r="R237" s="97" t="s">
        <v>101</v>
      </c>
      <c r="S237" s="97"/>
      <c r="T237" s="97"/>
      <c r="U237" s="97" t="s">
        <v>101</v>
      </c>
      <c r="V237" s="97"/>
      <c r="W237" s="97"/>
    </row>
    <row r="238" spans="1:29" x14ac:dyDescent="0.2">
      <c r="A238" s="94"/>
      <c r="B238" s="101"/>
      <c r="C238" s="96" t="s">
        <v>99</v>
      </c>
      <c r="D238" s="96" t="s">
        <v>46</v>
      </c>
      <c r="E238" s="95" t="s">
        <v>98</v>
      </c>
      <c r="F238" s="96" t="s">
        <v>99</v>
      </c>
      <c r="G238" s="96" t="s">
        <v>46</v>
      </c>
      <c r="H238" s="95" t="s">
        <v>98</v>
      </c>
      <c r="I238" s="96" t="s">
        <v>99</v>
      </c>
      <c r="J238" s="96" t="s">
        <v>46</v>
      </c>
      <c r="K238" s="95" t="s">
        <v>98</v>
      </c>
      <c r="L238" s="96" t="s">
        <v>99</v>
      </c>
      <c r="M238" s="96" t="s">
        <v>46</v>
      </c>
      <c r="N238" s="95" t="s">
        <v>98</v>
      </c>
      <c r="O238" s="96" t="s">
        <v>99</v>
      </c>
      <c r="P238" s="96" t="s">
        <v>46</v>
      </c>
      <c r="Q238" s="95" t="s">
        <v>98</v>
      </c>
      <c r="R238" s="96" t="s">
        <v>99</v>
      </c>
      <c r="S238" s="96" t="s">
        <v>46</v>
      </c>
      <c r="T238" s="95" t="s">
        <v>98</v>
      </c>
      <c r="U238" s="96" t="s">
        <v>99</v>
      </c>
      <c r="V238" s="96" t="s">
        <v>46</v>
      </c>
      <c r="W238" s="95" t="s">
        <v>98</v>
      </c>
    </row>
    <row r="239" spans="1:29" x14ac:dyDescent="0.2">
      <c r="A239" s="94"/>
      <c r="B239" s="101"/>
      <c r="C239" s="43">
        <v>10</v>
      </c>
      <c r="D239" s="43">
        <v>1</v>
      </c>
      <c r="E239" s="43">
        <v>10</v>
      </c>
      <c r="F239" s="43">
        <v>46</v>
      </c>
      <c r="G239" s="43">
        <v>11</v>
      </c>
      <c r="H239" s="43">
        <v>46</v>
      </c>
      <c r="I239" s="43">
        <v>11</v>
      </c>
      <c r="J239" s="43">
        <v>3</v>
      </c>
      <c r="K239" s="43">
        <v>11</v>
      </c>
      <c r="L239" s="43">
        <v>10</v>
      </c>
      <c r="M239" s="43">
        <v>2</v>
      </c>
      <c r="N239" s="43">
        <v>10</v>
      </c>
      <c r="O239" s="43">
        <v>7</v>
      </c>
      <c r="P239" s="43">
        <v>0</v>
      </c>
      <c r="Q239" s="43">
        <v>7</v>
      </c>
      <c r="R239" s="43">
        <v>17</v>
      </c>
      <c r="S239" s="43">
        <v>1</v>
      </c>
      <c r="T239" s="43">
        <v>17</v>
      </c>
      <c r="U239" s="43">
        <v>16</v>
      </c>
      <c r="V239" s="43">
        <v>4</v>
      </c>
      <c r="W239" s="43">
        <v>16</v>
      </c>
    </row>
    <row r="240" spans="1:29" ht="16" thickBot="1" x14ac:dyDescent="0.25">
      <c r="A240" s="92"/>
      <c r="B240" s="100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</row>
    <row r="241" spans="1:23" ht="16" thickBot="1" x14ac:dyDescent="0.25">
      <c r="A241" s="99">
        <v>9798</v>
      </c>
      <c r="B241" s="98" t="s">
        <v>104</v>
      </c>
      <c r="C241" s="97" t="s">
        <v>101</v>
      </c>
      <c r="D241" s="97"/>
      <c r="E241" s="97"/>
      <c r="F241" s="97" t="s">
        <v>100</v>
      </c>
      <c r="G241" s="97"/>
      <c r="H241" s="97"/>
      <c r="I241" s="97" t="s">
        <v>101</v>
      </c>
      <c r="J241" s="97"/>
      <c r="K241" s="97"/>
      <c r="L241" s="97" t="s">
        <v>100</v>
      </c>
      <c r="M241" s="97"/>
      <c r="N241" s="97"/>
      <c r="O241" s="97" t="s">
        <v>101</v>
      </c>
      <c r="P241" s="97"/>
      <c r="Q241" s="97"/>
      <c r="R241" s="97" t="s">
        <v>100</v>
      </c>
      <c r="S241" s="97"/>
      <c r="T241" s="97"/>
      <c r="U241" s="97" t="s">
        <v>101</v>
      </c>
      <c r="V241" s="97"/>
      <c r="W241" s="97"/>
    </row>
    <row r="242" spans="1:23" x14ac:dyDescent="0.2">
      <c r="A242" s="94"/>
      <c r="B242" s="93"/>
      <c r="C242" s="96" t="s">
        <v>99</v>
      </c>
      <c r="D242" s="96" t="s">
        <v>46</v>
      </c>
      <c r="E242" s="95" t="s">
        <v>98</v>
      </c>
      <c r="F242" s="96" t="s">
        <v>99</v>
      </c>
      <c r="G242" s="96" t="s">
        <v>46</v>
      </c>
      <c r="H242" s="95" t="s">
        <v>98</v>
      </c>
      <c r="I242" s="96" t="s">
        <v>99</v>
      </c>
      <c r="J242" s="96" t="s">
        <v>46</v>
      </c>
      <c r="K242" s="95" t="s">
        <v>98</v>
      </c>
      <c r="L242" s="96" t="s">
        <v>99</v>
      </c>
      <c r="M242" s="96" t="s">
        <v>46</v>
      </c>
      <c r="N242" s="95" t="s">
        <v>98</v>
      </c>
      <c r="O242" s="96" t="s">
        <v>99</v>
      </c>
      <c r="P242" s="96" t="s">
        <v>46</v>
      </c>
      <c r="Q242" s="95" t="s">
        <v>98</v>
      </c>
      <c r="R242" s="96" t="s">
        <v>99</v>
      </c>
      <c r="S242" s="96" t="s">
        <v>46</v>
      </c>
      <c r="T242" s="95" t="s">
        <v>98</v>
      </c>
      <c r="U242" s="96" t="s">
        <v>99</v>
      </c>
      <c r="V242" s="96" t="s">
        <v>46</v>
      </c>
      <c r="W242" s="95" t="s">
        <v>98</v>
      </c>
    </row>
    <row r="243" spans="1:23" x14ac:dyDescent="0.2">
      <c r="A243" s="94"/>
      <c r="B243" s="93"/>
      <c r="C243" s="43">
        <v>10</v>
      </c>
      <c r="D243" s="43">
        <v>7</v>
      </c>
      <c r="E243" s="43">
        <v>10</v>
      </c>
      <c r="F243" s="43">
        <v>7</v>
      </c>
      <c r="G243" s="43">
        <v>4</v>
      </c>
      <c r="H243" s="43">
        <v>7</v>
      </c>
      <c r="I243" s="43">
        <v>17</v>
      </c>
      <c r="J243" s="43">
        <v>0</v>
      </c>
      <c r="K243" s="43">
        <v>17</v>
      </c>
      <c r="L243" s="43">
        <v>11</v>
      </c>
      <c r="M243" s="43">
        <v>0</v>
      </c>
      <c r="N243" s="43">
        <v>11</v>
      </c>
      <c r="O243" s="43">
        <v>8</v>
      </c>
      <c r="P243" s="43">
        <v>2</v>
      </c>
      <c r="Q243" s="43">
        <v>8</v>
      </c>
      <c r="R243" s="43">
        <v>13</v>
      </c>
      <c r="S243" s="43">
        <v>4</v>
      </c>
      <c r="T243" s="43">
        <v>13</v>
      </c>
      <c r="U243" s="43">
        <v>10</v>
      </c>
      <c r="V243" s="43">
        <v>5</v>
      </c>
      <c r="W243" s="43">
        <v>10</v>
      </c>
    </row>
    <row r="244" spans="1:23" ht="16" thickBot="1" x14ac:dyDescent="0.25">
      <c r="A244" s="92"/>
      <c r="B244" s="91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</row>
    <row r="245" spans="1:23" ht="16" thickBot="1" x14ac:dyDescent="0.25">
      <c r="A245" s="99">
        <v>10268</v>
      </c>
      <c r="B245" s="98" t="s">
        <v>103</v>
      </c>
      <c r="C245" s="97" t="s">
        <v>101</v>
      </c>
      <c r="D245" s="97"/>
      <c r="E245" s="97"/>
      <c r="F245" s="97" t="s">
        <v>100</v>
      </c>
      <c r="G245" s="97"/>
      <c r="H245" s="97"/>
      <c r="I245" s="97" t="s">
        <v>101</v>
      </c>
      <c r="J245" s="97"/>
      <c r="K245" s="97"/>
      <c r="L245" s="97" t="s">
        <v>100</v>
      </c>
      <c r="M245" s="97"/>
      <c r="N245" s="97"/>
      <c r="O245" s="97" t="s">
        <v>101</v>
      </c>
      <c r="P245" s="97"/>
      <c r="Q245" s="97"/>
      <c r="R245" s="97" t="s">
        <v>100</v>
      </c>
      <c r="S245" s="97"/>
      <c r="T245" s="97"/>
    </row>
    <row r="246" spans="1:23" x14ac:dyDescent="0.2">
      <c r="A246" s="94"/>
      <c r="B246" s="93"/>
      <c r="C246" s="96" t="s">
        <v>99</v>
      </c>
      <c r="D246" s="96" t="s">
        <v>46</v>
      </c>
      <c r="E246" s="95" t="s">
        <v>98</v>
      </c>
      <c r="F246" s="96" t="s">
        <v>99</v>
      </c>
      <c r="G246" s="96" t="s">
        <v>46</v>
      </c>
      <c r="H246" s="95" t="s">
        <v>98</v>
      </c>
      <c r="I246" s="96" t="s">
        <v>99</v>
      </c>
      <c r="J246" s="96" t="s">
        <v>46</v>
      </c>
      <c r="K246" s="95" t="s">
        <v>98</v>
      </c>
      <c r="L246" s="96" t="s">
        <v>99</v>
      </c>
      <c r="M246" s="96" t="s">
        <v>46</v>
      </c>
      <c r="N246" s="95" t="s">
        <v>98</v>
      </c>
      <c r="O246" s="96" t="s">
        <v>99</v>
      </c>
      <c r="P246" s="96" t="s">
        <v>46</v>
      </c>
      <c r="Q246" s="95" t="s">
        <v>98</v>
      </c>
      <c r="R246" s="96" t="s">
        <v>99</v>
      </c>
      <c r="S246" s="96" t="s">
        <v>46</v>
      </c>
      <c r="T246" s="95" t="s">
        <v>98</v>
      </c>
    </row>
    <row r="247" spans="1:23" x14ac:dyDescent="0.2">
      <c r="A247" s="94"/>
      <c r="B247" s="93"/>
      <c r="C247" s="43">
        <v>3</v>
      </c>
      <c r="D247" s="43">
        <v>4</v>
      </c>
      <c r="E247" s="43">
        <v>3</v>
      </c>
      <c r="F247" s="43">
        <v>3</v>
      </c>
      <c r="G247" s="43">
        <v>3</v>
      </c>
      <c r="H247" s="43">
        <v>3</v>
      </c>
      <c r="I247" s="43">
        <v>10</v>
      </c>
      <c r="J247" s="43">
        <v>2</v>
      </c>
      <c r="K247" s="43">
        <v>10</v>
      </c>
      <c r="L247" s="43">
        <v>6</v>
      </c>
      <c r="M247" s="43">
        <v>5</v>
      </c>
      <c r="N247" s="43">
        <v>6</v>
      </c>
      <c r="O247" s="43">
        <v>14</v>
      </c>
      <c r="P247" s="43">
        <v>5</v>
      </c>
      <c r="Q247" s="43">
        <v>14</v>
      </c>
      <c r="R247" s="43">
        <v>11</v>
      </c>
      <c r="S247" s="43">
        <v>4</v>
      </c>
      <c r="T247" s="43">
        <v>11</v>
      </c>
    </row>
    <row r="248" spans="1:23" ht="16" thickBot="1" x14ac:dyDescent="0.25">
      <c r="A248" s="92"/>
      <c r="B248" s="91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</row>
    <row r="249" spans="1:23" ht="16" thickBot="1" x14ac:dyDescent="0.25">
      <c r="A249" s="99">
        <v>10269</v>
      </c>
      <c r="B249" s="98" t="s">
        <v>102</v>
      </c>
      <c r="C249" s="97" t="s">
        <v>101</v>
      </c>
      <c r="D249" s="97"/>
      <c r="E249" s="97"/>
      <c r="F249" s="97" t="s">
        <v>100</v>
      </c>
      <c r="G249" s="97"/>
      <c r="H249" s="97"/>
      <c r="I249" s="97" t="s">
        <v>101</v>
      </c>
      <c r="J249" s="97"/>
      <c r="K249" s="97"/>
      <c r="L249" s="97" t="s">
        <v>100</v>
      </c>
      <c r="M249" s="97"/>
      <c r="N249" s="97"/>
      <c r="O249" s="97" t="s">
        <v>100</v>
      </c>
      <c r="P249" s="97"/>
      <c r="Q249" s="97"/>
      <c r="R249" s="97" t="s">
        <v>100</v>
      </c>
      <c r="S249" s="97"/>
      <c r="T249" s="97"/>
    </row>
    <row r="250" spans="1:23" x14ac:dyDescent="0.2">
      <c r="A250" s="94"/>
      <c r="B250" s="93"/>
      <c r="C250" s="96" t="s">
        <v>99</v>
      </c>
      <c r="D250" s="96" t="s">
        <v>46</v>
      </c>
      <c r="E250" s="95" t="s">
        <v>98</v>
      </c>
      <c r="F250" s="96" t="s">
        <v>99</v>
      </c>
      <c r="G250" s="96" t="s">
        <v>46</v>
      </c>
      <c r="H250" s="95" t="s">
        <v>98</v>
      </c>
      <c r="I250" s="96" t="s">
        <v>99</v>
      </c>
      <c r="J250" s="96" t="s">
        <v>46</v>
      </c>
      <c r="K250" s="95" t="s">
        <v>98</v>
      </c>
      <c r="L250" s="96" t="s">
        <v>99</v>
      </c>
      <c r="M250" s="96" t="s">
        <v>46</v>
      </c>
      <c r="N250" s="95" t="s">
        <v>98</v>
      </c>
      <c r="O250" s="96" t="s">
        <v>99</v>
      </c>
      <c r="P250" s="96" t="s">
        <v>46</v>
      </c>
      <c r="Q250" s="95" t="s">
        <v>98</v>
      </c>
      <c r="R250" s="96" t="s">
        <v>99</v>
      </c>
      <c r="S250" s="96" t="s">
        <v>46</v>
      </c>
      <c r="T250" s="95" t="s">
        <v>98</v>
      </c>
    </row>
    <row r="251" spans="1:23" x14ac:dyDescent="0.2">
      <c r="A251" s="94"/>
      <c r="B251" s="93"/>
      <c r="C251" s="43">
        <v>7</v>
      </c>
      <c r="D251" s="43">
        <v>7</v>
      </c>
      <c r="E251" s="43">
        <v>7</v>
      </c>
      <c r="F251" s="43">
        <v>7</v>
      </c>
      <c r="G251" s="43">
        <v>3</v>
      </c>
      <c r="H251" s="43">
        <v>7</v>
      </c>
      <c r="I251" s="43">
        <v>43</v>
      </c>
      <c r="J251" s="43">
        <v>9</v>
      </c>
      <c r="K251" s="43">
        <v>43</v>
      </c>
      <c r="L251" s="43">
        <v>5</v>
      </c>
      <c r="M251" s="43">
        <v>4</v>
      </c>
      <c r="N251" s="43">
        <v>5</v>
      </c>
      <c r="O251" s="43">
        <v>9</v>
      </c>
      <c r="P251" s="43">
        <v>1</v>
      </c>
      <c r="Q251" s="43">
        <v>9</v>
      </c>
      <c r="R251" s="43">
        <v>15</v>
      </c>
      <c r="S251" s="43">
        <v>6</v>
      </c>
      <c r="T251" s="43">
        <v>15</v>
      </c>
    </row>
    <row r="252" spans="1:23" ht="16" thickBot="1" x14ac:dyDescent="0.25">
      <c r="A252" s="92"/>
      <c r="B252" s="91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</row>
  </sheetData>
  <mergeCells count="312">
    <mergeCell ref="D3:L3"/>
    <mergeCell ref="D4:F4"/>
    <mergeCell ref="G4:I4"/>
    <mergeCell ref="J4:L4"/>
    <mergeCell ref="M4:O4"/>
    <mergeCell ref="M3:O3"/>
    <mergeCell ref="A6:A9"/>
    <mergeCell ref="B6:B9"/>
    <mergeCell ref="A10:A13"/>
    <mergeCell ref="B10:B13"/>
    <mergeCell ref="A14:A17"/>
    <mergeCell ref="B14:B17"/>
    <mergeCell ref="B38:B41"/>
    <mergeCell ref="B72:B75"/>
    <mergeCell ref="B68:B71"/>
    <mergeCell ref="B77:B84"/>
    <mergeCell ref="A18:A21"/>
    <mergeCell ref="B18:B21"/>
    <mergeCell ref="A22:A25"/>
    <mergeCell ref="B22:B25"/>
    <mergeCell ref="A26:A29"/>
    <mergeCell ref="B26:B29"/>
    <mergeCell ref="A42:A45"/>
    <mergeCell ref="B42:B45"/>
    <mergeCell ref="A46:A49"/>
    <mergeCell ref="B46:B49"/>
    <mergeCell ref="A77:A80"/>
    <mergeCell ref="A30:A33"/>
    <mergeCell ref="B30:B33"/>
    <mergeCell ref="A34:A37"/>
    <mergeCell ref="B34:B37"/>
    <mergeCell ref="A38:A41"/>
    <mergeCell ref="U77:W77"/>
    <mergeCell ref="AA65:AC65"/>
    <mergeCell ref="AD65:AF65"/>
    <mergeCell ref="A81:A84"/>
    <mergeCell ref="F77:H77"/>
    <mergeCell ref="I77:K77"/>
    <mergeCell ref="L77:N77"/>
    <mergeCell ref="O77:Q77"/>
    <mergeCell ref="R77:T77"/>
    <mergeCell ref="AG69:AI69"/>
    <mergeCell ref="A85:A88"/>
    <mergeCell ref="B85:B88"/>
    <mergeCell ref="R85:T85"/>
    <mergeCell ref="U85:W85"/>
    <mergeCell ref="R81:T81"/>
    <mergeCell ref="U81:W81"/>
    <mergeCell ref="AA69:AC69"/>
    <mergeCell ref="AD69:AF69"/>
    <mergeCell ref="AA73:AC73"/>
    <mergeCell ref="A89:A92"/>
    <mergeCell ref="B89:B92"/>
    <mergeCell ref="A97:A100"/>
    <mergeCell ref="B97:B100"/>
    <mergeCell ref="U89:W89"/>
    <mergeCell ref="AA77:AC77"/>
    <mergeCell ref="A93:A96"/>
    <mergeCell ref="B93:B96"/>
    <mergeCell ref="U97:W97"/>
    <mergeCell ref="AA85:AC85"/>
    <mergeCell ref="A102:A105"/>
    <mergeCell ref="B102:B105"/>
    <mergeCell ref="C102:E102"/>
    <mergeCell ref="F102:H102"/>
    <mergeCell ref="I102:K102"/>
    <mergeCell ref="L102:N102"/>
    <mergeCell ref="O114:Q114"/>
    <mergeCell ref="R114:T114"/>
    <mergeCell ref="U114:W114"/>
    <mergeCell ref="AD85:AF85"/>
    <mergeCell ref="U93:W93"/>
    <mergeCell ref="AA81:AC81"/>
    <mergeCell ref="O102:Q102"/>
    <mergeCell ref="R102:T102"/>
    <mergeCell ref="L118:N118"/>
    <mergeCell ref="O118:Q118"/>
    <mergeCell ref="R118:T118"/>
    <mergeCell ref="U118:W118"/>
    <mergeCell ref="A114:A117"/>
    <mergeCell ref="B114:B117"/>
    <mergeCell ref="C114:E114"/>
    <mergeCell ref="F114:H114"/>
    <mergeCell ref="I114:K114"/>
    <mergeCell ref="L114:N114"/>
    <mergeCell ref="O106:Q106"/>
    <mergeCell ref="R106:T106"/>
    <mergeCell ref="U106:W106"/>
    <mergeCell ref="AA106:AC106"/>
    <mergeCell ref="AD106:AF106"/>
    <mergeCell ref="A118:A121"/>
    <mergeCell ref="B118:B121"/>
    <mergeCell ref="C118:E118"/>
    <mergeCell ref="F118:H118"/>
    <mergeCell ref="I118:K118"/>
    <mergeCell ref="A106:A109"/>
    <mergeCell ref="B106:B109"/>
    <mergeCell ref="C106:E106"/>
    <mergeCell ref="F106:H106"/>
    <mergeCell ref="I106:K106"/>
    <mergeCell ref="L106:N106"/>
    <mergeCell ref="R110:T110"/>
    <mergeCell ref="U110:W110"/>
    <mergeCell ref="AA110:AC110"/>
    <mergeCell ref="U102:W102"/>
    <mergeCell ref="AA102:AC102"/>
    <mergeCell ref="AD102:AF102"/>
    <mergeCell ref="R122:T122"/>
    <mergeCell ref="U122:W122"/>
    <mergeCell ref="AG106:AI106"/>
    <mergeCell ref="A110:A113"/>
    <mergeCell ref="B110:B113"/>
    <mergeCell ref="C110:E110"/>
    <mergeCell ref="F110:H110"/>
    <mergeCell ref="I110:K110"/>
    <mergeCell ref="L110:N110"/>
    <mergeCell ref="O110:Q110"/>
    <mergeCell ref="O126:Q126"/>
    <mergeCell ref="R126:T126"/>
    <mergeCell ref="U126:W126"/>
    <mergeCell ref="A122:A125"/>
    <mergeCell ref="B122:B125"/>
    <mergeCell ref="C122:E122"/>
    <mergeCell ref="F122:H122"/>
    <mergeCell ref="I122:K122"/>
    <mergeCell ref="L122:N122"/>
    <mergeCell ref="O122:Q122"/>
    <mergeCell ref="A126:A129"/>
    <mergeCell ref="B126:B129"/>
    <mergeCell ref="C126:E126"/>
    <mergeCell ref="F126:H126"/>
    <mergeCell ref="I126:K126"/>
    <mergeCell ref="L126:N126"/>
    <mergeCell ref="U134:W134"/>
    <mergeCell ref="A130:A133"/>
    <mergeCell ref="B130:B133"/>
    <mergeCell ref="C130:E130"/>
    <mergeCell ref="F130:H130"/>
    <mergeCell ref="I130:K130"/>
    <mergeCell ref="L130:N130"/>
    <mergeCell ref="O130:Q130"/>
    <mergeCell ref="R130:T130"/>
    <mergeCell ref="U130:W130"/>
    <mergeCell ref="R138:T138"/>
    <mergeCell ref="U138:W138"/>
    <mergeCell ref="A134:A137"/>
    <mergeCell ref="B134:B137"/>
    <mergeCell ref="C134:E134"/>
    <mergeCell ref="F134:H134"/>
    <mergeCell ref="I134:K134"/>
    <mergeCell ref="L134:N134"/>
    <mergeCell ref="O134:Q134"/>
    <mergeCell ref="R134:T134"/>
    <mergeCell ref="O142:Q142"/>
    <mergeCell ref="R142:T142"/>
    <mergeCell ref="U142:W142"/>
    <mergeCell ref="A138:A141"/>
    <mergeCell ref="B138:B141"/>
    <mergeCell ref="C138:E138"/>
    <mergeCell ref="F138:H138"/>
    <mergeCell ref="I138:K138"/>
    <mergeCell ref="L138:N138"/>
    <mergeCell ref="O138:Q138"/>
    <mergeCell ref="A142:A145"/>
    <mergeCell ref="B142:B145"/>
    <mergeCell ref="C142:E142"/>
    <mergeCell ref="F142:H142"/>
    <mergeCell ref="I142:K142"/>
    <mergeCell ref="L142:N142"/>
    <mergeCell ref="U150:W150"/>
    <mergeCell ref="A146:A149"/>
    <mergeCell ref="B146:B149"/>
    <mergeCell ref="C146:E146"/>
    <mergeCell ref="F146:H146"/>
    <mergeCell ref="I146:K146"/>
    <mergeCell ref="L146:N146"/>
    <mergeCell ref="O146:Q146"/>
    <mergeCell ref="R146:T146"/>
    <mergeCell ref="U146:W146"/>
    <mergeCell ref="R154:T154"/>
    <mergeCell ref="U154:W154"/>
    <mergeCell ref="A150:A153"/>
    <mergeCell ref="B150:B153"/>
    <mergeCell ref="C150:E150"/>
    <mergeCell ref="F150:H150"/>
    <mergeCell ref="I150:K150"/>
    <mergeCell ref="L150:N150"/>
    <mergeCell ref="O150:Q150"/>
    <mergeCell ref="R150:T150"/>
    <mergeCell ref="B154:B157"/>
    <mergeCell ref="C154:E154"/>
    <mergeCell ref="F154:H154"/>
    <mergeCell ref="I154:K154"/>
    <mergeCell ref="L154:N154"/>
    <mergeCell ref="O154:Q154"/>
    <mergeCell ref="O158:Q158"/>
    <mergeCell ref="R158:T158"/>
    <mergeCell ref="U158:W158"/>
    <mergeCell ref="A50:A53"/>
    <mergeCell ref="B50:B53"/>
    <mergeCell ref="A54:A57"/>
    <mergeCell ref="B54:B57"/>
    <mergeCell ref="A58:A61"/>
    <mergeCell ref="B58:B61"/>
    <mergeCell ref="A154:A157"/>
    <mergeCell ref="A158:A161"/>
    <mergeCell ref="B158:B161"/>
    <mergeCell ref="C158:E158"/>
    <mergeCell ref="F158:H158"/>
    <mergeCell ref="I158:K158"/>
    <mergeCell ref="L158:N158"/>
    <mergeCell ref="L162:N162"/>
    <mergeCell ref="O162:Q162"/>
    <mergeCell ref="R162:T162"/>
    <mergeCell ref="U162:W162"/>
    <mergeCell ref="X162:Z162"/>
    <mergeCell ref="AA162:AC162"/>
    <mergeCell ref="O166:Q166"/>
    <mergeCell ref="R166:T166"/>
    <mergeCell ref="U166:W166"/>
    <mergeCell ref="X158:Z158"/>
    <mergeCell ref="AA158:AC158"/>
    <mergeCell ref="A162:A165"/>
    <mergeCell ref="B162:B165"/>
    <mergeCell ref="C162:E162"/>
    <mergeCell ref="F162:H162"/>
    <mergeCell ref="I162:K162"/>
    <mergeCell ref="R170:T170"/>
    <mergeCell ref="U170:W170"/>
    <mergeCell ref="X170:Z170"/>
    <mergeCell ref="AA170:AC170"/>
    <mergeCell ref="A166:A169"/>
    <mergeCell ref="B166:B169"/>
    <mergeCell ref="C166:E166"/>
    <mergeCell ref="F166:H166"/>
    <mergeCell ref="I166:K166"/>
    <mergeCell ref="L166:N166"/>
    <mergeCell ref="M178:O178"/>
    <mergeCell ref="X166:Z166"/>
    <mergeCell ref="AA166:AC166"/>
    <mergeCell ref="A170:A173"/>
    <mergeCell ref="B170:B173"/>
    <mergeCell ref="C170:E170"/>
    <mergeCell ref="F170:H170"/>
    <mergeCell ref="I170:K170"/>
    <mergeCell ref="L170:N170"/>
    <mergeCell ref="O170:Q170"/>
    <mergeCell ref="B193:B196"/>
    <mergeCell ref="A197:A200"/>
    <mergeCell ref="B197:B200"/>
    <mergeCell ref="A176:B176"/>
    <mergeCell ref="D178:L178"/>
    <mergeCell ref="V178:AA178"/>
    <mergeCell ref="D179:F179"/>
    <mergeCell ref="G179:I179"/>
    <mergeCell ref="J179:L179"/>
    <mergeCell ref="M179:O179"/>
    <mergeCell ref="F233:H233"/>
    <mergeCell ref="I233:K233"/>
    <mergeCell ref="L233:N233"/>
    <mergeCell ref="A181:A184"/>
    <mergeCell ref="B181:B184"/>
    <mergeCell ref="A185:A188"/>
    <mergeCell ref="B185:B188"/>
    <mergeCell ref="A189:A192"/>
    <mergeCell ref="B189:B192"/>
    <mergeCell ref="A193:A196"/>
    <mergeCell ref="A201:A206"/>
    <mergeCell ref="B201:B206"/>
    <mergeCell ref="A231:B231"/>
    <mergeCell ref="A233:A236"/>
    <mergeCell ref="B233:B236"/>
    <mergeCell ref="C233:E233"/>
    <mergeCell ref="X233:Z233"/>
    <mergeCell ref="AA233:AC233"/>
    <mergeCell ref="A237:A240"/>
    <mergeCell ref="B237:B240"/>
    <mergeCell ref="C237:E237"/>
    <mergeCell ref="F237:H237"/>
    <mergeCell ref="I237:K237"/>
    <mergeCell ref="L237:N237"/>
    <mergeCell ref="O237:Q237"/>
    <mergeCell ref="R237:T237"/>
    <mergeCell ref="O241:Q241"/>
    <mergeCell ref="R241:T241"/>
    <mergeCell ref="U241:W241"/>
    <mergeCell ref="O233:Q233"/>
    <mergeCell ref="R233:T233"/>
    <mergeCell ref="U233:W233"/>
    <mergeCell ref="U237:W237"/>
    <mergeCell ref="A241:A244"/>
    <mergeCell ref="B241:B244"/>
    <mergeCell ref="C241:E241"/>
    <mergeCell ref="F241:H241"/>
    <mergeCell ref="I241:K241"/>
    <mergeCell ref="L241:N241"/>
    <mergeCell ref="O245:Q245"/>
    <mergeCell ref="R245:T245"/>
    <mergeCell ref="A249:A252"/>
    <mergeCell ref="B249:B252"/>
    <mergeCell ref="C249:E249"/>
    <mergeCell ref="F249:H249"/>
    <mergeCell ref="I249:K249"/>
    <mergeCell ref="L249:N249"/>
    <mergeCell ref="O249:Q249"/>
    <mergeCell ref="R249:T249"/>
    <mergeCell ref="A245:A248"/>
    <mergeCell ref="B245:B248"/>
    <mergeCell ref="C245:E245"/>
    <mergeCell ref="F245:H245"/>
    <mergeCell ref="I245:K245"/>
    <mergeCell ref="L245:N245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9"/>
  <sheetViews>
    <sheetView tabSelected="1" topLeftCell="A36" zoomScale="80" zoomScaleNormal="80" workbookViewId="0">
      <selection activeCell="A163" sqref="A163:XFD163"/>
    </sheetView>
  </sheetViews>
  <sheetFormatPr baseColWidth="10" defaultColWidth="8.83203125" defaultRowHeight="15" x14ac:dyDescent="0.2"/>
  <cols>
    <col min="1" max="1" width="8.83203125" style="1"/>
    <col min="2" max="2" width="15.5" style="1" bestFit="1" customWidth="1"/>
    <col min="3" max="4" width="13.33203125" style="1" bestFit="1" customWidth="1"/>
    <col min="5" max="5" width="13.5" style="1" bestFit="1" customWidth="1"/>
    <col min="6" max="10" width="13.33203125" style="1" bestFit="1" customWidth="1"/>
    <col min="11" max="11" width="13.5" style="1" bestFit="1" customWidth="1"/>
    <col min="12" max="14" width="13.33203125" style="1" bestFit="1" customWidth="1"/>
    <col min="15" max="15" width="16.5" style="1" bestFit="1" customWidth="1"/>
    <col min="16" max="16" width="16.5" style="1" customWidth="1"/>
    <col min="17" max="17" width="16.5" style="1" bestFit="1" customWidth="1"/>
    <col min="18" max="18" width="13.5" style="1" bestFit="1" customWidth="1"/>
    <col min="19" max="19" width="14.6640625" style="1" customWidth="1"/>
    <col min="20" max="16384" width="8.83203125" style="1"/>
  </cols>
  <sheetData>
    <row r="1" spans="1:29" s="60" customFormat="1" ht="95.25" hidden="1" customHeight="1" x14ac:dyDescent="0.25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29" x14ac:dyDescent="0.2">
      <c r="A2" s="408" t="s">
        <v>11</v>
      </c>
      <c r="B2" s="408"/>
      <c r="C2" s="408" t="s">
        <v>10</v>
      </c>
      <c r="D2" s="408"/>
      <c r="E2" s="408"/>
      <c r="F2" s="408"/>
      <c r="G2" s="408"/>
      <c r="H2" s="408"/>
      <c r="I2" s="408"/>
      <c r="J2" s="408"/>
      <c r="K2" s="408"/>
      <c r="L2" s="409"/>
      <c r="M2" s="409"/>
      <c r="N2" s="409"/>
      <c r="O2" s="44"/>
      <c r="R2" s="408" t="s">
        <v>13</v>
      </c>
      <c r="S2" s="408"/>
      <c r="T2" s="408"/>
      <c r="U2" s="408"/>
      <c r="V2" s="408"/>
      <c r="W2" s="408"/>
      <c r="X2" s="408"/>
      <c r="Y2" s="408"/>
      <c r="Z2" s="408"/>
      <c r="AA2" s="408"/>
      <c r="AB2" s="44"/>
      <c r="AC2" s="44"/>
    </row>
    <row r="3" spans="1:29" x14ac:dyDescent="0.2">
      <c r="A3" s="44"/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44" t="s">
        <v>43</v>
      </c>
      <c r="H3" s="44" t="s">
        <v>5</v>
      </c>
      <c r="I3" s="44" t="s">
        <v>6</v>
      </c>
      <c r="J3" s="44" t="s">
        <v>7</v>
      </c>
      <c r="K3" s="44" t="s">
        <v>8</v>
      </c>
      <c r="L3" s="44" t="s">
        <v>9</v>
      </c>
      <c r="M3" s="44" t="s">
        <v>17</v>
      </c>
      <c r="N3" s="44" t="s">
        <v>18</v>
      </c>
      <c r="O3" s="44" t="s">
        <v>42</v>
      </c>
      <c r="R3" s="44" t="s">
        <v>1</v>
      </c>
      <c r="S3" s="44" t="s">
        <v>3</v>
      </c>
      <c r="T3" s="44" t="s">
        <v>5</v>
      </c>
      <c r="U3" s="44" t="s">
        <v>6</v>
      </c>
      <c r="V3" s="44" t="s">
        <v>8</v>
      </c>
      <c r="W3" s="44" t="s">
        <v>9</v>
      </c>
      <c r="X3" s="44" t="s">
        <v>49</v>
      </c>
      <c r="Y3" s="44" t="s">
        <v>14</v>
      </c>
      <c r="Z3" s="44" t="s">
        <v>15</v>
      </c>
      <c r="AA3" s="44" t="s">
        <v>44</v>
      </c>
      <c r="AB3" s="44" t="s">
        <v>22</v>
      </c>
      <c r="AC3" s="44" t="s">
        <v>23</v>
      </c>
    </row>
    <row r="4" spans="1:29" x14ac:dyDescent="0.2">
      <c r="A4" s="44"/>
      <c r="B4" s="44">
        <v>9702</v>
      </c>
      <c r="C4" s="44">
        <v>2</v>
      </c>
      <c r="D4" s="44">
        <v>4</v>
      </c>
      <c r="E4" s="44">
        <v>1</v>
      </c>
      <c r="F4" s="44">
        <v>8</v>
      </c>
      <c r="G4" s="44">
        <f>E4+F4</f>
        <v>9</v>
      </c>
      <c r="H4" s="44">
        <v>0</v>
      </c>
      <c r="I4" s="44">
        <v>3</v>
      </c>
      <c r="J4" s="44">
        <v>2</v>
      </c>
      <c r="K4" s="44">
        <v>23</v>
      </c>
      <c r="L4" s="44">
        <v>23</v>
      </c>
      <c r="M4" s="44"/>
      <c r="N4" s="44"/>
      <c r="O4" s="44"/>
      <c r="R4" s="44">
        <v>17</v>
      </c>
      <c r="S4" s="44">
        <v>2</v>
      </c>
      <c r="T4" s="44">
        <v>0</v>
      </c>
      <c r="U4" s="44">
        <v>40</v>
      </c>
      <c r="V4" s="44">
        <v>198</v>
      </c>
      <c r="W4" s="44">
        <v>1007</v>
      </c>
      <c r="X4" s="44">
        <f>V4/(V4+W4)*100</f>
        <v>16.431535269709542</v>
      </c>
      <c r="Y4" s="44"/>
      <c r="Z4" s="44"/>
      <c r="AA4" s="44"/>
      <c r="AB4" s="44">
        <v>0</v>
      </c>
      <c r="AC4" s="44">
        <v>0</v>
      </c>
    </row>
    <row r="5" spans="1:29" x14ac:dyDescent="0.2">
      <c r="A5" s="44"/>
      <c r="B5" s="44">
        <v>9704</v>
      </c>
      <c r="C5" s="44">
        <v>1</v>
      </c>
      <c r="D5" s="44">
        <v>38</v>
      </c>
      <c r="E5" s="44">
        <v>4</v>
      </c>
      <c r="F5" s="44">
        <v>7</v>
      </c>
      <c r="G5" s="44">
        <f t="shared" ref="G5:G31" si="0">E5+F5</f>
        <v>11</v>
      </c>
      <c r="H5" s="44">
        <v>0</v>
      </c>
      <c r="I5" s="44">
        <v>3</v>
      </c>
      <c r="J5" s="44">
        <v>0</v>
      </c>
      <c r="K5" s="44">
        <v>24</v>
      </c>
      <c r="L5" s="44">
        <v>27</v>
      </c>
      <c r="M5" s="44"/>
      <c r="N5" s="44"/>
      <c r="O5" s="44"/>
      <c r="R5" s="44">
        <v>0</v>
      </c>
      <c r="S5" s="44">
        <v>35</v>
      </c>
      <c r="T5" s="44">
        <v>0</v>
      </c>
      <c r="U5" s="44">
        <v>42</v>
      </c>
      <c r="V5" s="44">
        <v>490</v>
      </c>
      <c r="W5" s="44">
        <v>675</v>
      </c>
      <c r="X5" s="44">
        <f t="shared" ref="X5:X31" si="1">V5/(V5+W5)*100</f>
        <v>42.06008583690987</v>
      </c>
      <c r="Y5" s="44"/>
      <c r="Z5" s="44"/>
      <c r="AA5" s="44"/>
      <c r="AB5" s="44">
        <v>0</v>
      </c>
      <c r="AC5" s="44">
        <v>0</v>
      </c>
    </row>
    <row r="6" spans="1:29" ht="17.25" customHeight="1" x14ac:dyDescent="0.2">
      <c r="A6" s="44"/>
      <c r="B6" s="44">
        <v>9706</v>
      </c>
      <c r="C6" s="44">
        <v>2</v>
      </c>
      <c r="D6" s="44">
        <v>17</v>
      </c>
      <c r="E6" s="44">
        <v>0</v>
      </c>
      <c r="F6" s="44">
        <v>8</v>
      </c>
      <c r="G6" s="44">
        <f t="shared" si="0"/>
        <v>8</v>
      </c>
      <c r="H6" s="44">
        <v>2</v>
      </c>
      <c r="I6" s="44">
        <v>5</v>
      </c>
      <c r="J6" s="44">
        <v>0</v>
      </c>
      <c r="K6" s="44">
        <v>20</v>
      </c>
      <c r="L6" s="44">
        <v>21</v>
      </c>
      <c r="M6" s="44">
        <v>15</v>
      </c>
      <c r="N6" s="44">
        <v>15</v>
      </c>
      <c r="O6" s="44">
        <v>0</v>
      </c>
      <c r="R6" s="44">
        <v>21</v>
      </c>
      <c r="S6" s="44">
        <v>0</v>
      </c>
      <c r="T6" s="44">
        <v>2</v>
      </c>
      <c r="U6" s="44">
        <v>98</v>
      </c>
      <c r="V6" s="44">
        <v>224</v>
      </c>
      <c r="W6" s="44">
        <v>987</v>
      </c>
      <c r="X6" s="44">
        <f t="shared" si="1"/>
        <v>18.497109826589593</v>
      </c>
      <c r="Y6" s="44">
        <v>24</v>
      </c>
      <c r="Z6" s="44">
        <v>1168</v>
      </c>
      <c r="AA6" s="44">
        <v>0</v>
      </c>
      <c r="AB6" s="44">
        <v>0</v>
      </c>
      <c r="AC6" s="44">
        <v>0</v>
      </c>
    </row>
    <row r="7" spans="1:29" x14ac:dyDescent="0.2">
      <c r="A7" s="44"/>
      <c r="B7" s="44">
        <v>9707</v>
      </c>
      <c r="C7" s="44">
        <v>8</v>
      </c>
      <c r="D7" s="44">
        <v>22</v>
      </c>
      <c r="E7" s="44">
        <v>1</v>
      </c>
      <c r="F7" s="44">
        <v>3</v>
      </c>
      <c r="G7" s="44">
        <f t="shared" si="0"/>
        <v>4</v>
      </c>
      <c r="H7" s="44">
        <v>0</v>
      </c>
      <c r="I7" s="44">
        <v>2</v>
      </c>
      <c r="J7" s="44">
        <v>0</v>
      </c>
      <c r="K7" s="44">
        <v>22</v>
      </c>
      <c r="L7" s="44">
        <v>23</v>
      </c>
      <c r="M7" s="44">
        <v>8</v>
      </c>
      <c r="N7" s="44">
        <v>8</v>
      </c>
      <c r="O7" s="44"/>
      <c r="R7" s="44">
        <v>244</v>
      </c>
      <c r="S7" s="44">
        <v>43</v>
      </c>
      <c r="T7" s="44">
        <v>0</v>
      </c>
      <c r="U7" s="44">
        <v>98</v>
      </c>
      <c r="V7" s="44">
        <v>329</v>
      </c>
      <c r="W7" s="44">
        <v>836</v>
      </c>
      <c r="X7" s="44">
        <f t="shared" si="1"/>
        <v>28.240343347639485</v>
      </c>
      <c r="Y7" s="44">
        <v>8</v>
      </c>
      <c r="Z7" s="44">
        <v>1140</v>
      </c>
      <c r="AA7" s="44"/>
      <c r="AB7" s="44">
        <v>0</v>
      </c>
      <c r="AC7" s="44">
        <v>0</v>
      </c>
    </row>
    <row r="8" spans="1:29" x14ac:dyDescent="0.2">
      <c r="A8" s="44"/>
      <c r="B8" s="44">
        <v>10025</v>
      </c>
      <c r="C8" s="44">
        <v>0</v>
      </c>
      <c r="D8" s="44">
        <v>9</v>
      </c>
      <c r="E8" s="44">
        <v>1</v>
      </c>
      <c r="F8" s="44">
        <v>2</v>
      </c>
      <c r="G8" s="44">
        <f t="shared" si="0"/>
        <v>3</v>
      </c>
      <c r="H8" s="44">
        <v>0</v>
      </c>
      <c r="I8" s="44">
        <v>0</v>
      </c>
      <c r="J8" s="44">
        <v>0</v>
      </c>
      <c r="K8" s="44">
        <v>9</v>
      </c>
      <c r="L8" s="44">
        <v>10</v>
      </c>
      <c r="M8" s="44">
        <v>11</v>
      </c>
      <c r="N8" s="44">
        <v>11</v>
      </c>
      <c r="O8" s="44"/>
      <c r="R8" s="44">
        <v>0</v>
      </c>
      <c r="S8" s="44">
        <v>1</v>
      </c>
      <c r="T8" s="44">
        <v>0</v>
      </c>
      <c r="U8" s="44">
        <v>0</v>
      </c>
      <c r="V8" s="44">
        <v>62</v>
      </c>
      <c r="W8" s="44">
        <v>53</v>
      </c>
      <c r="X8" s="44">
        <f t="shared" si="1"/>
        <v>53.913043478260867</v>
      </c>
      <c r="Y8" s="44">
        <v>25</v>
      </c>
      <c r="Z8" s="44">
        <v>88</v>
      </c>
      <c r="AA8" s="44"/>
      <c r="AB8" s="44">
        <v>1</v>
      </c>
      <c r="AC8" s="44">
        <v>0</v>
      </c>
    </row>
    <row r="9" spans="1:29" x14ac:dyDescent="0.2">
      <c r="A9" s="44"/>
      <c r="B9" s="44">
        <v>10026</v>
      </c>
      <c r="C9" s="44">
        <v>0</v>
      </c>
      <c r="D9" s="44">
        <v>8</v>
      </c>
      <c r="E9" s="44">
        <v>0</v>
      </c>
      <c r="F9" s="44">
        <v>2</v>
      </c>
      <c r="G9" s="44">
        <f t="shared" si="0"/>
        <v>2</v>
      </c>
      <c r="H9" s="44">
        <v>0</v>
      </c>
      <c r="I9" s="44">
        <v>1</v>
      </c>
      <c r="J9" s="44">
        <v>0</v>
      </c>
      <c r="K9" s="44">
        <v>14</v>
      </c>
      <c r="L9" s="44">
        <v>13</v>
      </c>
      <c r="M9" s="44">
        <v>7</v>
      </c>
      <c r="N9" s="44">
        <v>8</v>
      </c>
      <c r="O9" s="44"/>
      <c r="R9" s="44">
        <v>0</v>
      </c>
      <c r="S9" s="44">
        <v>0</v>
      </c>
      <c r="T9" s="44">
        <v>0</v>
      </c>
      <c r="U9" s="44">
        <v>6</v>
      </c>
      <c r="V9" s="44">
        <v>78</v>
      </c>
      <c r="W9" s="44">
        <v>1123</v>
      </c>
      <c r="X9" s="44">
        <f t="shared" si="1"/>
        <v>6.4945878434637798</v>
      </c>
      <c r="Y9" s="44">
        <v>10</v>
      </c>
      <c r="Z9" s="44">
        <v>1190</v>
      </c>
      <c r="AA9" s="44"/>
      <c r="AB9" s="44">
        <v>1</v>
      </c>
      <c r="AC9" s="44">
        <v>0</v>
      </c>
    </row>
    <row r="10" spans="1:29" x14ac:dyDescent="0.2">
      <c r="A10" s="44"/>
      <c r="B10" s="44">
        <v>10027</v>
      </c>
      <c r="C10" s="44">
        <v>1</v>
      </c>
      <c r="D10" s="44">
        <v>8</v>
      </c>
      <c r="E10" s="44">
        <v>0</v>
      </c>
      <c r="F10" s="44">
        <v>2</v>
      </c>
      <c r="G10" s="44">
        <f t="shared" si="0"/>
        <v>2</v>
      </c>
      <c r="H10" s="44">
        <v>24</v>
      </c>
      <c r="I10" s="44">
        <v>1</v>
      </c>
      <c r="J10" s="44">
        <v>5</v>
      </c>
      <c r="K10" s="44">
        <v>24</v>
      </c>
      <c r="L10" s="44">
        <v>24</v>
      </c>
      <c r="M10" s="44">
        <v>9</v>
      </c>
      <c r="N10" s="44">
        <v>10</v>
      </c>
      <c r="O10" s="44"/>
      <c r="R10" s="44">
        <v>7</v>
      </c>
      <c r="S10" s="44">
        <v>0</v>
      </c>
      <c r="T10" s="44">
        <v>53</v>
      </c>
      <c r="U10" s="44">
        <v>51</v>
      </c>
      <c r="V10" s="44">
        <v>110</v>
      </c>
      <c r="W10" s="44">
        <v>1095</v>
      </c>
      <c r="X10" s="44">
        <f t="shared" si="1"/>
        <v>9.1286307053941904</v>
      </c>
      <c r="Y10" s="44">
        <v>7</v>
      </c>
      <c r="Z10" s="44">
        <v>1184</v>
      </c>
      <c r="AA10" s="44"/>
      <c r="AB10" s="44">
        <v>1</v>
      </c>
      <c r="AC10" s="44">
        <v>0</v>
      </c>
    </row>
    <row r="11" spans="1:29" x14ac:dyDescent="0.2">
      <c r="A11" s="44"/>
      <c r="B11" s="44">
        <v>10040</v>
      </c>
      <c r="C11" s="44">
        <v>5</v>
      </c>
      <c r="D11" s="44">
        <v>3</v>
      </c>
      <c r="E11" s="44">
        <v>1</v>
      </c>
      <c r="F11" s="44">
        <v>3</v>
      </c>
      <c r="G11" s="44">
        <f t="shared" si="0"/>
        <v>4</v>
      </c>
      <c r="H11" s="44">
        <v>0</v>
      </c>
      <c r="I11" s="44">
        <v>2</v>
      </c>
      <c r="J11" s="44">
        <v>0</v>
      </c>
      <c r="K11" s="44">
        <v>15</v>
      </c>
      <c r="L11" s="44">
        <v>15</v>
      </c>
      <c r="M11" s="44">
        <v>0</v>
      </c>
      <c r="N11" s="44">
        <v>0</v>
      </c>
      <c r="O11" s="44"/>
      <c r="R11" s="44">
        <v>8</v>
      </c>
      <c r="S11" s="44">
        <v>0</v>
      </c>
      <c r="T11" s="44">
        <v>0</v>
      </c>
      <c r="U11" s="44">
        <v>26</v>
      </c>
      <c r="V11" s="44">
        <v>72</v>
      </c>
      <c r="W11" s="44">
        <v>1157</v>
      </c>
      <c r="X11" s="44">
        <f t="shared" si="1"/>
        <v>5.8584214808787634</v>
      </c>
      <c r="Y11" s="44">
        <v>16</v>
      </c>
      <c r="Z11" s="44">
        <v>1176</v>
      </c>
      <c r="AA11" s="44"/>
      <c r="AB11" s="44">
        <v>1</v>
      </c>
      <c r="AC11" s="44">
        <v>0</v>
      </c>
    </row>
    <row r="12" spans="1:29" x14ac:dyDescent="0.2">
      <c r="A12" s="44"/>
      <c r="B12" s="44">
        <v>10041</v>
      </c>
      <c r="C12" s="44">
        <v>0</v>
      </c>
      <c r="D12" s="44">
        <v>7</v>
      </c>
      <c r="E12" s="44">
        <v>0</v>
      </c>
      <c r="F12" s="44">
        <v>3</v>
      </c>
      <c r="G12" s="44">
        <f t="shared" si="0"/>
        <v>3</v>
      </c>
      <c r="H12" s="44">
        <v>9</v>
      </c>
      <c r="I12" s="44">
        <v>0</v>
      </c>
      <c r="J12" s="44">
        <v>0</v>
      </c>
      <c r="K12" s="44">
        <v>11</v>
      </c>
      <c r="L12" s="44">
        <v>12</v>
      </c>
      <c r="M12" s="44">
        <v>12</v>
      </c>
      <c r="N12" s="44">
        <v>12</v>
      </c>
      <c r="O12" s="44"/>
      <c r="R12" s="44">
        <v>0</v>
      </c>
      <c r="S12" s="44">
        <v>0</v>
      </c>
      <c r="T12" s="44">
        <v>10</v>
      </c>
      <c r="U12" s="44">
        <v>0</v>
      </c>
      <c r="V12" s="44">
        <v>94</v>
      </c>
      <c r="W12" s="44">
        <v>1104</v>
      </c>
      <c r="X12" s="44">
        <f t="shared" si="1"/>
        <v>7.8464106844741242</v>
      </c>
      <c r="Y12" s="44">
        <v>21</v>
      </c>
      <c r="Z12" s="44">
        <v>1175</v>
      </c>
      <c r="AA12" s="44"/>
      <c r="AB12" s="44">
        <v>1</v>
      </c>
      <c r="AC12" s="44">
        <v>0</v>
      </c>
    </row>
    <row r="13" spans="1:29" x14ac:dyDescent="0.2">
      <c r="A13" s="44"/>
      <c r="B13" s="44">
        <v>10042</v>
      </c>
      <c r="C13" s="44">
        <v>0</v>
      </c>
      <c r="D13" s="44">
        <v>6</v>
      </c>
      <c r="E13" s="44">
        <v>5</v>
      </c>
      <c r="F13" s="44">
        <v>8</v>
      </c>
      <c r="G13" s="44">
        <f t="shared" si="0"/>
        <v>13</v>
      </c>
      <c r="H13" s="44">
        <v>0</v>
      </c>
      <c r="I13" s="44">
        <v>0</v>
      </c>
      <c r="J13" s="44">
        <v>1</v>
      </c>
      <c r="K13" s="44">
        <v>9</v>
      </c>
      <c r="L13" s="44">
        <v>9</v>
      </c>
      <c r="M13" s="44">
        <v>10</v>
      </c>
      <c r="N13" s="44">
        <v>9</v>
      </c>
      <c r="O13" s="44"/>
      <c r="R13" s="44">
        <v>0</v>
      </c>
      <c r="S13" s="44">
        <v>11</v>
      </c>
      <c r="T13" s="44">
        <v>0</v>
      </c>
      <c r="U13" s="44">
        <v>0</v>
      </c>
      <c r="V13" s="44">
        <v>81</v>
      </c>
      <c r="W13" s="44">
        <v>70</v>
      </c>
      <c r="X13" s="44">
        <f t="shared" si="1"/>
        <v>53.642384105960261</v>
      </c>
      <c r="Y13" s="44">
        <v>55</v>
      </c>
      <c r="Z13" s="44">
        <v>93</v>
      </c>
      <c r="AA13" s="44"/>
      <c r="AB13" s="44">
        <v>1</v>
      </c>
      <c r="AC13" s="44">
        <v>0</v>
      </c>
    </row>
    <row r="14" spans="1:29" x14ac:dyDescent="0.2">
      <c r="A14" s="44"/>
      <c r="B14" s="44">
        <v>10052</v>
      </c>
      <c r="C14" s="44">
        <v>2</v>
      </c>
      <c r="D14" s="44">
        <v>10</v>
      </c>
      <c r="E14" s="44">
        <v>0</v>
      </c>
      <c r="F14" s="44">
        <v>0</v>
      </c>
      <c r="G14" s="44">
        <f t="shared" si="0"/>
        <v>0</v>
      </c>
      <c r="H14" s="44">
        <v>35</v>
      </c>
      <c r="I14" s="44">
        <v>3</v>
      </c>
      <c r="J14" s="44">
        <v>0</v>
      </c>
      <c r="K14" s="44">
        <v>15</v>
      </c>
      <c r="L14" s="44">
        <v>19</v>
      </c>
      <c r="M14" s="44">
        <v>5</v>
      </c>
      <c r="N14" s="44">
        <v>4</v>
      </c>
      <c r="O14" s="44"/>
      <c r="R14" s="44">
        <v>2</v>
      </c>
      <c r="S14" s="44">
        <v>0</v>
      </c>
      <c r="T14" s="44">
        <v>164</v>
      </c>
      <c r="U14" s="44">
        <v>78</v>
      </c>
      <c r="V14" s="44">
        <v>101</v>
      </c>
      <c r="W14" s="44">
        <v>579</v>
      </c>
      <c r="X14" s="44">
        <f t="shared" si="1"/>
        <v>14.852941176470589</v>
      </c>
      <c r="Y14" s="44">
        <v>214</v>
      </c>
      <c r="Z14" s="44">
        <v>373</v>
      </c>
      <c r="AA14" s="44"/>
      <c r="AB14" s="44">
        <v>0</v>
      </c>
      <c r="AC14" s="44">
        <v>1</v>
      </c>
    </row>
    <row r="15" spans="1:29" x14ac:dyDescent="0.2">
      <c r="A15" s="44"/>
      <c r="B15" s="44">
        <v>10053</v>
      </c>
      <c r="C15" s="44">
        <v>4</v>
      </c>
      <c r="D15" s="44">
        <v>25</v>
      </c>
      <c r="E15" s="44">
        <v>0</v>
      </c>
      <c r="F15" s="44">
        <v>3</v>
      </c>
      <c r="G15" s="44">
        <f t="shared" si="0"/>
        <v>3</v>
      </c>
      <c r="H15" s="44">
        <v>34</v>
      </c>
      <c r="I15" s="44">
        <v>5</v>
      </c>
      <c r="J15" s="44">
        <v>0</v>
      </c>
      <c r="K15" s="44">
        <v>21</v>
      </c>
      <c r="L15" s="44">
        <v>21</v>
      </c>
      <c r="M15" s="44">
        <v>14</v>
      </c>
      <c r="N15" s="44">
        <v>14</v>
      </c>
      <c r="O15" s="44"/>
      <c r="R15" s="44">
        <v>9</v>
      </c>
      <c r="S15" s="44">
        <v>0</v>
      </c>
      <c r="T15" s="44">
        <v>144</v>
      </c>
      <c r="U15" s="44">
        <v>52</v>
      </c>
      <c r="V15" s="44">
        <v>376</v>
      </c>
      <c r="W15" s="44">
        <v>827</v>
      </c>
      <c r="X15" s="44">
        <f t="shared" si="1"/>
        <v>31.255195344970904</v>
      </c>
      <c r="Y15" s="44">
        <v>188</v>
      </c>
      <c r="Z15" s="44">
        <v>997</v>
      </c>
      <c r="AA15" s="44"/>
      <c r="AB15" s="44">
        <v>0</v>
      </c>
      <c r="AC15" s="44">
        <v>1</v>
      </c>
    </row>
    <row r="16" spans="1:29" x14ac:dyDescent="0.2">
      <c r="A16" s="44"/>
      <c r="B16" s="44">
        <v>10054</v>
      </c>
      <c r="C16" s="44">
        <v>7</v>
      </c>
      <c r="D16" s="44">
        <v>18</v>
      </c>
      <c r="E16" s="44">
        <v>0</v>
      </c>
      <c r="F16" s="44">
        <v>1</v>
      </c>
      <c r="G16" s="44">
        <f t="shared" si="0"/>
        <v>1</v>
      </c>
      <c r="H16" s="44">
        <v>1</v>
      </c>
      <c r="I16" s="44">
        <v>6</v>
      </c>
      <c r="J16" s="44">
        <v>3</v>
      </c>
      <c r="K16" s="44">
        <v>12</v>
      </c>
      <c r="L16" s="44">
        <v>10</v>
      </c>
      <c r="M16" s="44">
        <v>14</v>
      </c>
      <c r="N16" s="44">
        <v>15</v>
      </c>
      <c r="O16" s="44"/>
      <c r="R16" s="44">
        <v>274</v>
      </c>
      <c r="S16" s="44">
        <v>0</v>
      </c>
      <c r="T16" s="44">
        <v>70</v>
      </c>
      <c r="U16" s="44">
        <v>417</v>
      </c>
      <c r="V16" s="44">
        <v>1032</v>
      </c>
      <c r="W16" s="44">
        <v>200</v>
      </c>
      <c r="X16" s="44">
        <f t="shared" si="1"/>
        <v>83.766233766233768</v>
      </c>
      <c r="Y16" s="44">
        <v>101</v>
      </c>
      <c r="Z16" s="44">
        <v>1131</v>
      </c>
      <c r="AA16" s="44"/>
      <c r="AB16" s="44">
        <v>0</v>
      </c>
      <c r="AC16" s="44">
        <v>1</v>
      </c>
    </row>
    <row r="17" spans="1:31" x14ac:dyDescent="0.2">
      <c r="A17" s="44"/>
      <c r="B17" s="44">
        <v>10056</v>
      </c>
      <c r="C17" s="44">
        <v>1</v>
      </c>
      <c r="D17" s="44">
        <v>39</v>
      </c>
      <c r="E17" s="44">
        <v>5</v>
      </c>
      <c r="F17" s="44">
        <v>3</v>
      </c>
      <c r="G17" s="44">
        <f t="shared" si="0"/>
        <v>8</v>
      </c>
      <c r="H17" s="44">
        <v>1</v>
      </c>
      <c r="I17" s="44">
        <v>7</v>
      </c>
      <c r="J17" s="44">
        <v>0</v>
      </c>
      <c r="K17" s="44">
        <v>31</v>
      </c>
      <c r="L17" s="44">
        <v>30</v>
      </c>
      <c r="M17" s="44">
        <v>71</v>
      </c>
      <c r="N17" s="44">
        <v>71</v>
      </c>
      <c r="O17" s="44"/>
      <c r="R17" s="44">
        <v>2</v>
      </c>
      <c r="S17" s="44">
        <v>12</v>
      </c>
      <c r="T17" s="44">
        <v>14</v>
      </c>
      <c r="U17" s="44">
        <v>41</v>
      </c>
      <c r="V17" s="44">
        <v>780</v>
      </c>
      <c r="W17" s="44">
        <v>469</v>
      </c>
      <c r="X17" s="44">
        <f t="shared" si="1"/>
        <v>62.44995996797438</v>
      </c>
      <c r="Y17" s="44">
        <v>382</v>
      </c>
      <c r="Z17" s="44">
        <v>866</v>
      </c>
      <c r="AA17" s="44"/>
      <c r="AB17" s="44">
        <v>0</v>
      </c>
      <c r="AC17" s="44">
        <v>1</v>
      </c>
    </row>
    <row r="18" spans="1:31" x14ac:dyDescent="0.2">
      <c r="A18" s="44"/>
      <c r="B18" s="44">
        <v>10058</v>
      </c>
      <c r="C18" s="44">
        <v>11</v>
      </c>
      <c r="D18" s="44">
        <v>19</v>
      </c>
      <c r="E18" s="44">
        <v>1</v>
      </c>
      <c r="F18" s="44">
        <v>3</v>
      </c>
      <c r="G18" s="44">
        <f t="shared" si="0"/>
        <v>4</v>
      </c>
      <c r="H18" s="44">
        <v>4</v>
      </c>
      <c r="I18" s="44">
        <v>4</v>
      </c>
      <c r="J18" s="44">
        <v>38</v>
      </c>
      <c r="K18" s="44">
        <v>25</v>
      </c>
      <c r="L18" s="44">
        <v>24</v>
      </c>
      <c r="M18" s="44">
        <v>28</v>
      </c>
      <c r="N18" s="44">
        <v>28</v>
      </c>
      <c r="O18" s="44"/>
      <c r="R18" s="44">
        <v>257</v>
      </c>
      <c r="S18" s="44">
        <v>7</v>
      </c>
      <c r="T18" s="44">
        <v>126</v>
      </c>
      <c r="U18" s="44">
        <v>105</v>
      </c>
      <c r="V18" s="44">
        <v>755</v>
      </c>
      <c r="W18" s="44">
        <v>507</v>
      </c>
      <c r="X18" s="44">
        <f t="shared" si="1"/>
        <v>59.825673534072898</v>
      </c>
      <c r="Y18" s="44">
        <v>170</v>
      </c>
      <c r="Z18" s="44">
        <v>1082</v>
      </c>
      <c r="AA18" s="44"/>
      <c r="AB18" s="44">
        <v>0</v>
      </c>
      <c r="AC18" s="44">
        <v>1</v>
      </c>
    </row>
    <row r="19" spans="1:31" x14ac:dyDescent="0.2">
      <c r="A19" s="44"/>
      <c r="B19" s="44">
        <v>10059</v>
      </c>
      <c r="C19" s="44">
        <v>1</v>
      </c>
      <c r="D19" s="44">
        <v>12</v>
      </c>
      <c r="E19" s="44">
        <v>0</v>
      </c>
      <c r="F19" s="44">
        <v>3</v>
      </c>
      <c r="G19" s="44">
        <f t="shared" si="0"/>
        <v>3</v>
      </c>
      <c r="H19" s="44">
        <v>23</v>
      </c>
      <c r="I19" s="44">
        <v>2</v>
      </c>
      <c r="J19" s="44">
        <v>7</v>
      </c>
      <c r="K19" s="44">
        <v>24</v>
      </c>
      <c r="L19" s="44">
        <v>25</v>
      </c>
      <c r="M19" s="44">
        <v>14</v>
      </c>
      <c r="N19" s="44">
        <v>14</v>
      </c>
      <c r="O19" s="44"/>
      <c r="R19" s="44">
        <v>57</v>
      </c>
      <c r="S19" s="44">
        <v>0</v>
      </c>
      <c r="T19" s="44">
        <v>464</v>
      </c>
      <c r="U19" s="44">
        <v>373</v>
      </c>
      <c r="V19" s="44">
        <v>301</v>
      </c>
      <c r="W19" s="44">
        <v>890</v>
      </c>
      <c r="X19" s="44">
        <f t="shared" si="1"/>
        <v>25.272879932829557</v>
      </c>
      <c r="Y19" s="44">
        <v>35</v>
      </c>
      <c r="Z19" s="44">
        <v>1145</v>
      </c>
      <c r="AA19" s="44"/>
      <c r="AB19" s="44">
        <v>0</v>
      </c>
      <c r="AC19" s="44">
        <v>1</v>
      </c>
    </row>
    <row r="20" spans="1:31" x14ac:dyDescent="0.2">
      <c r="A20" s="44"/>
      <c r="B20" s="44">
        <v>10275</v>
      </c>
      <c r="C20" s="44">
        <v>3</v>
      </c>
      <c r="D20" s="44">
        <v>29</v>
      </c>
      <c r="E20" s="44">
        <v>3</v>
      </c>
      <c r="F20" s="44">
        <v>2</v>
      </c>
      <c r="G20" s="44">
        <f t="shared" si="0"/>
        <v>5</v>
      </c>
      <c r="H20" s="44">
        <v>9</v>
      </c>
      <c r="I20" s="44">
        <v>3</v>
      </c>
      <c r="J20" s="44">
        <v>0</v>
      </c>
      <c r="K20" s="44">
        <v>25</v>
      </c>
      <c r="L20" s="44">
        <v>27</v>
      </c>
      <c r="M20" s="44">
        <v>52</v>
      </c>
      <c r="N20" s="44">
        <v>53</v>
      </c>
      <c r="O20" s="44"/>
      <c r="R20" s="44">
        <v>194</v>
      </c>
      <c r="S20" s="44">
        <v>112</v>
      </c>
      <c r="T20" s="44">
        <v>203</v>
      </c>
      <c r="U20" s="44">
        <v>104</v>
      </c>
      <c r="V20" s="44">
        <v>351</v>
      </c>
      <c r="W20" s="44">
        <v>887</v>
      </c>
      <c r="X20" s="44">
        <f t="shared" si="1"/>
        <v>28.352180936995154</v>
      </c>
      <c r="Y20" s="44">
        <v>92</v>
      </c>
      <c r="Z20" s="44">
        <v>1140</v>
      </c>
      <c r="AA20" s="44"/>
      <c r="AB20" s="44"/>
      <c r="AC20" s="44"/>
    </row>
    <row r="21" spans="1:31" x14ac:dyDescent="0.2">
      <c r="A21" s="44"/>
      <c r="B21" s="44">
        <v>10276</v>
      </c>
      <c r="C21" s="44">
        <v>2</v>
      </c>
      <c r="D21" s="44">
        <v>14</v>
      </c>
      <c r="E21" s="44">
        <v>2</v>
      </c>
      <c r="F21" s="44">
        <v>1</v>
      </c>
      <c r="G21" s="44">
        <f t="shared" si="0"/>
        <v>3</v>
      </c>
      <c r="H21" s="44">
        <v>3</v>
      </c>
      <c r="I21" s="44">
        <v>2</v>
      </c>
      <c r="J21" s="44"/>
      <c r="K21" s="44">
        <v>24</v>
      </c>
      <c r="L21" s="44">
        <v>26</v>
      </c>
      <c r="M21" s="44">
        <v>30</v>
      </c>
      <c r="N21" s="44">
        <v>30</v>
      </c>
      <c r="O21" s="44">
        <v>17</v>
      </c>
      <c r="R21" s="44">
        <v>21</v>
      </c>
      <c r="S21" s="44">
        <v>57</v>
      </c>
      <c r="T21" s="44">
        <v>73</v>
      </c>
      <c r="U21" s="44">
        <v>47</v>
      </c>
      <c r="V21" s="44">
        <v>469</v>
      </c>
      <c r="W21" s="44">
        <v>799</v>
      </c>
      <c r="X21" s="44">
        <f t="shared" si="1"/>
        <v>36.987381703470028</v>
      </c>
      <c r="Y21" s="44">
        <v>41</v>
      </c>
      <c r="Z21" s="44">
        <v>1214</v>
      </c>
      <c r="AA21" s="44">
        <v>621</v>
      </c>
      <c r="AB21" s="44"/>
      <c r="AC21" s="44"/>
    </row>
    <row r="22" spans="1:31" x14ac:dyDescent="0.2">
      <c r="A22" s="44"/>
      <c r="B22" s="44">
        <v>10298</v>
      </c>
      <c r="C22" s="44">
        <v>1</v>
      </c>
      <c r="D22" s="44">
        <v>15</v>
      </c>
      <c r="E22" s="44">
        <v>2</v>
      </c>
      <c r="F22" s="44">
        <v>3</v>
      </c>
      <c r="G22" s="44">
        <f t="shared" si="0"/>
        <v>5</v>
      </c>
      <c r="H22" s="44">
        <v>1</v>
      </c>
      <c r="I22" s="44">
        <v>4</v>
      </c>
      <c r="J22" s="44"/>
      <c r="K22" s="44">
        <v>16</v>
      </c>
      <c r="L22" s="44">
        <v>17</v>
      </c>
      <c r="M22" s="44">
        <v>19</v>
      </c>
      <c r="N22" s="44">
        <v>19</v>
      </c>
      <c r="O22" s="44">
        <v>1</v>
      </c>
      <c r="R22" s="44">
        <v>21</v>
      </c>
      <c r="S22" s="44">
        <v>54</v>
      </c>
      <c r="T22" s="44">
        <v>72</v>
      </c>
      <c r="U22" s="44">
        <v>313</v>
      </c>
      <c r="V22" s="44">
        <v>163</v>
      </c>
      <c r="W22" s="44">
        <v>1074</v>
      </c>
      <c r="X22" s="44">
        <f t="shared" si="1"/>
        <v>13.177041228779304</v>
      </c>
      <c r="Y22" s="44">
        <v>36</v>
      </c>
      <c r="Z22" s="44">
        <v>1165</v>
      </c>
      <c r="AA22" s="44">
        <v>20</v>
      </c>
      <c r="AB22" s="44"/>
      <c r="AC22" s="44"/>
    </row>
    <row r="23" spans="1:31" x14ac:dyDescent="0.2">
      <c r="A23" s="44"/>
      <c r="B23" s="44">
        <v>10299</v>
      </c>
      <c r="C23" s="44">
        <v>0</v>
      </c>
      <c r="D23" s="44">
        <v>10</v>
      </c>
      <c r="E23" s="44">
        <v>7</v>
      </c>
      <c r="F23" s="44">
        <v>1</v>
      </c>
      <c r="G23" s="44">
        <f t="shared" si="0"/>
        <v>8</v>
      </c>
      <c r="H23" s="44">
        <v>0</v>
      </c>
      <c r="I23" s="44">
        <v>4</v>
      </c>
      <c r="J23" s="44"/>
      <c r="K23" s="44">
        <v>11</v>
      </c>
      <c r="L23" s="44">
        <v>12</v>
      </c>
      <c r="M23" s="44">
        <v>21</v>
      </c>
      <c r="N23" s="44">
        <v>21</v>
      </c>
      <c r="O23" s="44">
        <v>5</v>
      </c>
      <c r="R23" s="44">
        <v>0</v>
      </c>
      <c r="S23" s="44">
        <v>165</v>
      </c>
      <c r="T23" s="44">
        <v>0</v>
      </c>
      <c r="U23" s="44">
        <v>221</v>
      </c>
      <c r="V23" s="44">
        <v>160</v>
      </c>
      <c r="W23" s="44">
        <v>1078</v>
      </c>
      <c r="X23" s="44">
        <f t="shared" si="1"/>
        <v>12.924071082390952</v>
      </c>
      <c r="Y23" s="44">
        <v>65</v>
      </c>
      <c r="Z23" s="44">
        <v>1171</v>
      </c>
      <c r="AA23" s="44">
        <v>160</v>
      </c>
      <c r="AB23" s="44"/>
      <c r="AC23" s="44"/>
    </row>
    <row r="24" spans="1:31" x14ac:dyDescent="0.2">
      <c r="A24" s="44"/>
      <c r="B24" s="44">
        <v>10300</v>
      </c>
      <c r="C24" s="44">
        <v>0</v>
      </c>
      <c r="D24" s="44">
        <v>13</v>
      </c>
      <c r="E24" s="44">
        <v>2</v>
      </c>
      <c r="F24" s="44">
        <v>4</v>
      </c>
      <c r="G24" s="44">
        <f t="shared" si="0"/>
        <v>6</v>
      </c>
      <c r="H24" s="44">
        <v>1</v>
      </c>
      <c r="I24" s="44">
        <v>5</v>
      </c>
      <c r="J24" s="44"/>
      <c r="K24" s="44">
        <v>17</v>
      </c>
      <c r="L24" s="44">
        <v>17</v>
      </c>
      <c r="M24" s="44">
        <v>22</v>
      </c>
      <c r="N24" s="44">
        <v>22</v>
      </c>
      <c r="O24" s="44">
        <v>1</v>
      </c>
      <c r="R24" s="44">
        <v>0</v>
      </c>
      <c r="S24" s="44">
        <v>28</v>
      </c>
      <c r="T24" s="44">
        <v>12</v>
      </c>
      <c r="U24" s="44">
        <v>172</v>
      </c>
      <c r="V24" s="44">
        <v>231</v>
      </c>
      <c r="W24" s="44">
        <v>967</v>
      </c>
      <c r="X24" s="44">
        <f t="shared" si="1"/>
        <v>19.28213689482471</v>
      </c>
      <c r="Y24" s="44">
        <v>30</v>
      </c>
      <c r="Z24" s="44">
        <v>1160</v>
      </c>
      <c r="AA24" s="44">
        <v>56</v>
      </c>
      <c r="AB24" s="44"/>
      <c r="AC24" s="44"/>
    </row>
    <row r="25" spans="1:31" x14ac:dyDescent="0.2">
      <c r="A25" s="44"/>
      <c r="B25" s="44">
        <v>10301</v>
      </c>
      <c r="C25" s="44">
        <v>0</v>
      </c>
      <c r="D25" s="44">
        <v>10</v>
      </c>
      <c r="E25" s="44">
        <v>6</v>
      </c>
      <c r="F25" s="44">
        <v>2</v>
      </c>
      <c r="G25" s="44">
        <f t="shared" si="0"/>
        <v>8</v>
      </c>
      <c r="H25" s="44">
        <v>4</v>
      </c>
      <c r="I25" s="44">
        <v>4</v>
      </c>
      <c r="J25" s="44"/>
      <c r="K25" s="44">
        <v>16</v>
      </c>
      <c r="L25" s="44">
        <v>19</v>
      </c>
      <c r="M25" s="44">
        <v>17</v>
      </c>
      <c r="N25" s="44">
        <v>18</v>
      </c>
      <c r="O25" s="44">
        <v>1</v>
      </c>
      <c r="R25" s="44">
        <v>0</v>
      </c>
      <c r="S25" s="44">
        <v>251</v>
      </c>
      <c r="T25" s="44">
        <v>149</v>
      </c>
      <c r="U25" s="44">
        <v>235</v>
      </c>
      <c r="V25" s="44">
        <v>162</v>
      </c>
      <c r="W25" s="44">
        <v>1038</v>
      </c>
      <c r="X25" s="44">
        <f t="shared" si="1"/>
        <v>13.5</v>
      </c>
      <c r="Y25" s="44">
        <v>12</v>
      </c>
      <c r="Z25" s="44">
        <v>1179</v>
      </c>
      <c r="AA25" s="44">
        <v>4</v>
      </c>
      <c r="AB25" s="44"/>
      <c r="AC25" s="44"/>
    </row>
    <row r="26" spans="1:31" x14ac:dyDescent="0.2">
      <c r="A26" s="44"/>
      <c r="B26" s="44">
        <v>1</v>
      </c>
      <c r="C26" s="44">
        <v>4</v>
      </c>
      <c r="D26" s="44">
        <v>19</v>
      </c>
      <c r="E26" s="44">
        <v>0</v>
      </c>
      <c r="F26" s="44">
        <v>4</v>
      </c>
      <c r="G26" s="44">
        <f t="shared" si="0"/>
        <v>4</v>
      </c>
      <c r="H26" s="44">
        <v>26</v>
      </c>
      <c r="I26" s="44">
        <v>4</v>
      </c>
      <c r="J26" s="44">
        <v>0</v>
      </c>
      <c r="K26" s="44">
        <v>19</v>
      </c>
      <c r="L26" s="44">
        <v>19</v>
      </c>
      <c r="M26" s="44">
        <v>0</v>
      </c>
      <c r="N26" s="44">
        <v>0</v>
      </c>
      <c r="O26" s="44"/>
      <c r="R26" s="44">
        <v>6</v>
      </c>
      <c r="S26" s="44">
        <v>0</v>
      </c>
      <c r="T26" s="44">
        <v>88</v>
      </c>
      <c r="U26" s="44">
        <v>71</v>
      </c>
      <c r="V26" s="44">
        <v>127</v>
      </c>
      <c r="W26" s="44">
        <v>766</v>
      </c>
      <c r="X26" s="44">
        <f t="shared" si="1"/>
        <v>14.221724524076148</v>
      </c>
      <c r="Y26" s="44">
        <v>0</v>
      </c>
      <c r="Z26" s="44">
        <v>0</v>
      </c>
      <c r="AA26" s="44"/>
      <c r="AB26" s="44">
        <v>0</v>
      </c>
      <c r="AC26" s="44">
        <v>0</v>
      </c>
    </row>
    <row r="27" spans="1:31" x14ac:dyDescent="0.2">
      <c r="A27" s="44"/>
      <c r="B27" s="44">
        <v>4</v>
      </c>
      <c r="C27" s="44">
        <v>0</v>
      </c>
      <c r="D27" s="44">
        <v>13</v>
      </c>
      <c r="E27" s="44">
        <v>0</v>
      </c>
      <c r="F27" s="44">
        <v>1</v>
      </c>
      <c r="G27" s="44">
        <f t="shared" si="0"/>
        <v>1</v>
      </c>
      <c r="H27" s="44">
        <v>2</v>
      </c>
      <c r="I27" s="44">
        <v>3</v>
      </c>
      <c r="J27" s="44"/>
      <c r="K27" s="44">
        <v>29</v>
      </c>
      <c r="L27" s="44">
        <v>29</v>
      </c>
      <c r="M27" s="44">
        <v>0</v>
      </c>
      <c r="N27" s="44">
        <v>0</v>
      </c>
      <c r="O27" s="44">
        <v>5</v>
      </c>
      <c r="R27" s="44">
        <v>0</v>
      </c>
      <c r="S27" s="44">
        <v>0</v>
      </c>
      <c r="T27" s="44">
        <v>7</v>
      </c>
      <c r="U27" s="44">
        <v>50</v>
      </c>
      <c r="V27" s="44">
        <v>203</v>
      </c>
      <c r="W27" s="44">
        <v>1149</v>
      </c>
      <c r="X27" s="44">
        <f t="shared" si="1"/>
        <v>15.014792899408283</v>
      </c>
      <c r="Y27" s="44">
        <v>0</v>
      </c>
      <c r="Z27" s="44">
        <v>0</v>
      </c>
      <c r="AA27" s="44">
        <v>29</v>
      </c>
      <c r="AB27" s="44">
        <v>0</v>
      </c>
      <c r="AC27" s="44">
        <v>0</v>
      </c>
    </row>
    <row r="28" spans="1:31" x14ac:dyDescent="0.2">
      <c r="A28" s="44"/>
      <c r="B28" s="44">
        <v>11</v>
      </c>
      <c r="C28" s="44">
        <v>1</v>
      </c>
      <c r="D28" s="44">
        <v>12</v>
      </c>
      <c r="E28" s="44">
        <v>0</v>
      </c>
      <c r="F28" s="44">
        <v>4</v>
      </c>
      <c r="G28" s="44">
        <f t="shared" si="0"/>
        <v>4</v>
      </c>
      <c r="H28" s="44">
        <v>3</v>
      </c>
      <c r="I28" s="44">
        <v>2</v>
      </c>
      <c r="J28" s="44">
        <v>0</v>
      </c>
      <c r="K28" s="44">
        <v>27</v>
      </c>
      <c r="L28" s="44">
        <v>28</v>
      </c>
      <c r="M28" s="44">
        <v>0</v>
      </c>
      <c r="N28" s="44">
        <v>0</v>
      </c>
      <c r="O28" s="44"/>
      <c r="R28" s="44">
        <v>1</v>
      </c>
      <c r="S28" s="44">
        <v>0</v>
      </c>
      <c r="T28" s="44">
        <v>9</v>
      </c>
      <c r="U28" s="44">
        <v>34</v>
      </c>
      <c r="V28" s="44">
        <v>191</v>
      </c>
      <c r="W28" s="44">
        <v>1027</v>
      </c>
      <c r="X28" s="44">
        <f t="shared" si="1"/>
        <v>15.681444991789819</v>
      </c>
      <c r="Y28" s="44">
        <v>0</v>
      </c>
      <c r="Z28" s="44">
        <v>0</v>
      </c>
      <c r="AA28" s="44"/>
      <c r="AB28" s="44">
        <v>1</v>
      </c>
      <c r="AC28" s="44">
        <v>0</v>
      </c>
    </row>
    <row r="29" spans="1:31" x14ac:dyDescent="0.2">
      <c r="A29" s="44"/>
      <c r="B29" s="44">
        <v>10271</v>
      </c>
      <c r="C29" s="44">
        <v>5</v>
      </c>
      <c r="D29" s="44">
        <v>6</v>
      </c>
      <c r="E29" s="44">
        <v>0</v>
      </c>
      <c r="F29" s="44">
        <v>2</v>
      </c>
      <c r="G29" s="44">
        <f t="shared" si="0"/>
        <v>2</v>
      </c>
      <c r="H29" s="44">
        <v>4</v>
      </c>
      <c r="I29" s="44">
        <v>0</v>
      </c>
      <c r="J29" s="44">
        <v>0</v>
      </c>
      <c r="K29" s="44">
        <v>13</v>
      </c>
      <c r="L29" s="44">
        <v>13</v>
      </c>
      <c r="M29" s="44">
        <v>7</v>
      </c>
      <c r="N29" s="44">
        <v>7</v>
      </c>
      <c r="O29" s="44"/>
      <c r="R29" s="44">
        <v>127</v>
      </c>
      <c r="S29" s="44">
        <v>0</v>
      </c>
      <c r="T29" s="44">
        <v>87</v>
      </c>
      <c r="U29" s="44">
        <v>0</v>
      </c>
      <c r="V29" s="44">
        <v>187</v>
      </c>
      <c r="W29" s="44">
        <v>1033</v>
      </c>
      <c r="X29" s="44">
        <f t="shared" si="1"/>
        <v>15.327868852459018</v>
      </c>
      <c r="Y29" s="44">
        <v>19</v>
      </c>
      <c r="Z29" s="44">
        <v>1201</v>
      </c>
      <c r="AA29" s="44"/>
      <c r="AB29" s="44"/>
      <c r="AC29" s="44"/>
    </row>
    <row r="30" spans="1:31" x14ac:dyDescent="0.2">
      <c r="A30" s="44"/>
      <c r="B30" s="44">
        <v>10273</v>
      </c>
      <c r="C30" s="44">
        <v>3</v>
      </c>
      <c r="D30" s="44">
        <v>6</v>
      </c>
      <c r="E30" s="44">
        <v>0</v>
      </c>
      <c r="F30" s="44">
        <v>1</v>
      </c>
      <c r="G30" s="44">
        <f t="shared" si="0"/>
        <v>1</v>
      </c>
      <c r="H30" s="44">
        <v>26</v>
      </c>
      <c r="I30" s="44">
        <v>4</v>
      </c>
      <c r="J30" s="44">
        <v>0</v>
      </c>
      <c r="K30" s="44">
        <v>12</v>
      </c>
      <c r="L30" s="44">
        <v>15</v>
      </c>
      <c r="M30" s="44">
        <v>14</v>
      </c>
      <c r="N30" s="44">
        <v>14</v>
      </c>
      <c r="O30" s="44"/>
      <c r="R30" s="44">
        <v>24</v>
      </c>
      <c r="S30" s="44">
        <v>0</v>
      </c>
      <c r="T30" s="44">
        <v>631</v>
      </c>
      <c r="U30" s="44">
        <v>85</v>
      </c>
      <c r="V30" s="44">
        <v>221</v>
      </c>
      <c r="W30" s="44">
        <v>1042</v>
      </c>
      <c r="X30" s="44">
        <f t="shared" si="1"/>
        <v>17.49802058590657</v>
      </c>
      <c r="Y30" s="44">
        <v>20</v>
      </c>
      <c r="Z30" s="44">
        <v>1243</v>
      </c>
      <c r="AA30" s="44"/>
      <c r="AB30" s="44"/>
      <c r="AC30" s="44"/>
    </row>
    <row r="31" spans="1:31" x14ac:dyDescent="0.2">
      <c r="A31" s="44"/>
      <c r="B31" s="44">
        <v>10274</v>
      </c>
      <c r="C31" s="44">
        <v>3</v>
      </c>
      <c r="D31" s="44">
        <v>7</v>
      </c>
      <c r="E31" s="44">
        <v>0</v>
      </c>
      <c r="F31" s="44">
        <v>1</v>
      </c>
      <c r="G31" s="44">
        <f t="shared" si="0"/>
        <v>1</v>
      </c>
      <c r="H31" s="44">
        <v>1</v>
      </c>
      <c r="I31" s="44">
        <v>4</v>
      </c>
      <c r="J31" s="44">
        <v>0</v>
      </c>
      <c r="K31" s="44">
        <v>10</v>
      </c>
      <c r="L31" s="44">
        <v>9</v>
      </c>
      <c r="M31" s="44">
        <v>14</v>
      </c>
      <c r="N31" s="44">
        <v>14</v>
      </c>
      <c r="O31" s="44"/>
      <c r="R31" s="44">
        <v>167</v>
      </c>
      <c r="S31" s="44">
        <v>0</v>
      </c>
      <c r="T31" s="44">
        <v>19</v>
      </c>
      <c r="U31" s="44">
        <v>80</v>
      </c>
      <c r="V31" s="44">
        <v>414</v>
      </c>
      <c r="W31" s="44">
        <v>919</v>
      </c>
      <c r="X31" s="44">
        <f t="shared" si="1"/>
        <v>31.057764441110276</v>
      </c>
      <c r="Y31" s="44">
        <v>38</v>
      </c>
      <c r="Z31" s="44">
        <v>1272</v>
      </c>
      <c r="AA31" s="44"/>
      <c r="AB31" s="44"/>
      <c r="AC31" s="413"/>
      <c r="AD31" s="13"/>
      <c r="AE31" s="13"/>
    </row>
    <row r="32" spans="1:31" ht="16" thickBot="1" x14ac:dyDescent="0.25">
      <c r="B32" s="407" t="s">
        <v>24</v>
      </c>
      <c r="C32" s="63">
        <f>AVERAGE(C4,C5:C25)</f>
        <v>2.3181818181818183</v>
      </c>
      <c r="D32" s="63">
        <f>AVERAGE(D4,D5:D25)</f>
        <v>15.272727272727273</v>
      </c>
      <c r="E32" s="63">
        <f>AVERAGE(E4,E5:E25)</f>
        <v>1.8636363636363635</v>
      </c>
      <c r="F32" s="63">
        <f>AVERAGE(F4,F5:F25)</f>
        <v>3.2727272727272729</v>
      </c>
      <c r="G32" s="63">
        <f>AVERAGE(G4,G5:G25)</f>
        <v>5.1363636363636367</v>
      </c>
      <c r="H32" s="63">
        <f>AVERAGE(H4,H5:H25)</f>
        <v>6.8636363636363633</v>
      </c>
      <c r="I32" s="63">
        <f>AVERAGE(I4,I5:I25)</f>
        <v>3</v>
      </c>
      <c r="J32" s="63">
        <f>AVERAGE(J4,J5:J25)</f>
        <v>3.2941176470588234</v>
      </c>
      <c r="K32" s="63">
        <f>AVERAGE(K4,K5:K25)</f>
        <v>18.545454545454547</v>
      </c>
      <c r="L32" s="63">
        <f>AVERAGE(L4,L5:L25)</f>
        <v>19.272727272727273</v>
      </c>
      <c r="M32" s="63">
        <f>AVERAGE(M4,M5:M25)</f>
        <v>18.95</v>
      </c>
      <c r="N32" s="63">
        <f>AVERAGE(N4,N5:N25)</f>
        <v>19.100000000000001</v>
      </c>
      <c r="O32" s="63">
        <f>AVERAGE(O4,O5:O25)</f>
        <v>4.166666666666667</v>
      </c>
      <c r="P32" s="13"/>
      <c r="R32" s="63">
        <f>AVERAGE(R4,R5:R25)</f>
        <v>51.545454545454547</v>
      </c>
      <c r="S32" s="63">
        <f>AVERAGE(S4,S5:S25)</f>
        <v>35.363636363636367</v>
      </c>
      <c r="T32" s="63">
        <f>AVERAGE(T4,T5:T25)</f>
        <v>70.727272727272734</v>
      </c>
      <c r="U32" s="63">
        <f>AVERAGE(U4,U5:U25)</f>
        <v>114.5</v>
      </c>
      <c r="V32" s="63">
        <f>AVERAGE(V4,V5:V25)</f>
        <v>300.86363636363637</v>
      </c>
      <c r="W32" s="63">
        <f>AVERAGE(W4,W5:W25)</f>
        <v>791.90909090909088</v>
      </c>
      <c r="X32" s="63">
        <f>AVERAGE(X4,X5:X25)</f>
        <v>29.26173855219513</v>
      </c>
      <c r="Y32" s="63">
        <f>AVERAGE(Y4,Y5:Y25)</f>
        <v>76.599999999999994</v>
      </c>
      <c r="Z32" s="63">
        <f>AVERAGE(Z4,Z5:Z25)</f>
        <v>991.85</v>
      </c>
      <c r="AA32" s="63">
        <f>AVERAGE(AA4,AA5:AA25)</f>
        <v>143.5</v>
      </c>
      <c r="AB32" s="63"/>
      <c r="AC32" s="38"/>
      <c r="AD32" s="13"/>
      <c r="AE32" s="13"/>
    </row>
    <row r="33" spans="1:31" ht="16" thickBot="1" x14ac:dyDescent="0.25">
      <c r="B33" s="63" t="s">
        <v>27</v>
      </c>
      <c r="C33" s="38">
        <f>STDEV(C4:C25)/SQRT(22)</f>
        <v>0.63582228055628132</v>
      </c>
      <c r="D33" s="38">
        <f>STDEV(D4:D25)/SQRT(22)</f>
        <v>2.1372614858261372</v>
      </c>
      <c r="E33" s="38">
        <f>STDEV(E4:E25)/SQRT(22)</f>
        <v>0.46661465949594122</v>
      </c>
      <c r="F33" s="38">
        <f>STDEV(F4:F25)/SQRT(22)</f>
        <v>0.50186586133989397</v>
      </c>
      <c r="G33" s="38">
        <f>STDEV(G4:G25)/SQRT(22)</f>
        <v>0.71258159567856039</v>
      </c>
      <c r="H33" s="38">
        <f>STDEV(H4:H25)/SQRT(22)</f>
        <v>2.3997614009692825</v>
      </c>
      <c r="I33" s="38">
        <f>STDEV(I4:I25)/SQRT(22)</f>
        <v>0.41612518928823949</v>
      </c>
      <c r="J33" s="38">
        <f>STDEV(J4:J25)/SQRT(22)</f>
        <v>1.9565808330221708</v>
      </c>
      <c r="K33" s="38">
        <f>STDEV(K4:K25)/SQRT(22)</f>
        <v>1.3138082393288801</v>
      </c>
      <c r="L33" s="38">
        <f>STDEV(L4:L25)/SQRT(22)</f>
        <v>1.3502954914414118</v>
      </c>
      <c r="M33" s="38">
        <f>STDEV(M4:M25)/SQRT(22)</f>
        <v>3.5334864250184221</v>
      </c>
      <c r="N33" s="38">
        <f>STDEV(N4:N25)/SQRT(22)</f>
        <v>3.5540259535446421</v>
      </c>
      <c r="O33" s="38">
        <f>STDEV(O4:O25)/SQRT(22)</f>
        <v>1.3909883122616395</v>
      </c>
      <c r="P33" s="13"/>
      <c r="R33" s="38">
        <f>STDEV(R4:R25)/SQRT(22)</f>
        <v>20.00581379490027</v>
      </c>
      <c r="S33" s="38">
        <f>STDEV(S4:S25)/SQRT(22)</f>
        <v>13.611738226697751</v>
      </c>
      <c r="T33" s="38">
        <f>STDEV(T4:T25)/SQRT(22)</f>
        <v>23.300612352671017</v>
      </c>
      <c r="U33" s="38">
        <f>STDEV(U4:U25)/SQRT(22)</f>
        <v>26.178520490374069</v>
      </c>
      <c r="V33" s="38">
        <f>STDEV(V4:V25)/SQRT(22)</f>
        <v>56.012455922035286</v>
      </c>
      <c r="W33" s="38">
        <f>STDEV(W4:W25)/SQRT(22)</f>
        <v>72.866031049543423</v>
      </c>
      <c r="X33" s="38">
        <f>STDEV(X4:X25)/SQRT(22)</f>
        <v>4.5928319698897786</v>
      </c>
      <c r="Y33" s="38">
        <f>STDEV(Y4:Y25)/SQRT(22)</f>
        <v>20.278255731260327</v>
      </c>
      <c r="Z33" s="38">
        <f>STDEV(Z4:Z25)/SQRT(22)</f>
        <v>76.838744805919916</v>
      </c>
      <c r="AA33" s="38">
        <f>STDEV(AA4:AA25)/SQRT(22)</f>
        <v>51.455143748529338</v>
      </c>
      <c r="AB33" s="38"/>
      <c r="AC33" s="38"/>
      <c r="AD33" s="13"/>
      <c r="AE33" s="13"/>
    </row>
    <row r="34" spans="1:31" ht="16" thickBot="1" x14ac:dyDescent="0.25">
      <c r="B34" s="62" t="s">
        <v>25</v>
      </c>
      <c r="C34" s="38">
        <f>AVERAGE(C26,C27,C28,C29,C30,C31)</f>
        <v>2.6666666666666665</v>
      </c>
      <c r="D34" s="38">
        <f>AVERAGE(D26,D27,D28,D29,D30,D31)</f>
        <v>10.5</v>
      </c>
      <c r="E34" s="38">
        <f>AVERAGE(E26,E27,E28,E29,E30,E31)</f>
        <v>0</v>
      </c>
      <c r="F34" s="38">
        <f>AVERAGE(F26,F27,F28,F29,F30,F31)</f>
        <v>2.1666666666666665</v>
      </c>
      <c r="G34" s="38">
        <f>AVERAGE(G26,G27,G28,G29,G30,G31)</f>
        <v>2.1666666666666665</v>
      </c>
      <c r="H34" s="38">
        <f>AVERAGE(H26,H27,H28,H29,H30,H31)</f>
        <v>10.333333333333334</v>
      </c>
      <c r="I34" s="38">
        <f>AVERAGE(I26,I27,I28,I29,I30,I31)</f>
        <v>2.8333333333333335</v>
      </c>
      <c r="J34" s="38">
        <f>AVERAGE(J26,J27,J28,J29,J30,J31)</f>
        <v>0</v>
      </c>
      <c r="K34" s="38">
        <f>AVERAGE(K26,K27,K28,K29,K30,K31)</f>
        <v>18.333333333333332</v>
      </c>
      <c r="L34" s="38">
        <f>AVERAGE(L26,L27,L28,L29,L30,L31)</f>
        <v>18.833333333333332</v>
      </c>
      <c r="M34" s="38">
        <f>AVERAGE(M26,M27,M28,M29,M30,M31)</f>
        <v>5.833333333333333</v>
      </c>
      <c r="N34" s="38">
        <f>AVERAGE(N26,N27,N28,N29,N30,N31)</f>
        <v>5.833333333333333</v>
      </c>
      <c r="O34" s="38">
        <f>AVERAGE(O26,O27,O28,O29,O30,O31)</f>
        <v>5</v>
      </c>
      <c r="P34" s="13"/>
      <c r="R34" s="38">
        <f>AVERAGE(R26,R27,R28,R29,R30,R31)</f>
        <v>54.166666666666664</v>
      </c>
      <c r="S34" s="38">
        <f>AVERAGE(S26,S27,S28,S29,S30,S31)</f>
        <v>0</v>
      </c>
      <c r="T34" s="38">
        <f>AVERAGE(T26,T27,T28,T29,T30,T31)</f>
        <v>140.16666666666666</v>
      </c>
      <c r="U34" s="38">
        <f>AVERAGE(U26,U27,U28,U29,U30,U31)</f>
        <v>53.333333333333336</v>
      </c>
      <c r="V34" s="38">
        <f>AVERAGE(V26,V27,V28,V29,V30,V31)</f>
        <v>223.83333333333334</v>
      </c>
      <c r="W34" s="38">
        <f>AVERAGE(W26,W27,W28,W29,W30,W31)</f>
        <v>989.33333333333337</v>
      </c>
      <c r="X34" s="38">
        <f>AVERAGE(X26,X27,X28,X29,X30,X31)</f>
        <v>18.133602715791685</v>
      </c>
      <c r="Y34" s="38">
        <f>AVERAGE(Y26,Y27,Y28,Y29,Y30,Y31)</f>
        <v>12.833333333333334</v>
      </c>
      <c r="Z34" s="38">
        <f>AVERAGE(Z26,Z27,Z28,Z29,Z30,Z31)</f>
        <v>619.33333333333337</v>
      </c>
      <c r="AA34" s="38">
        <f>AVERAGE(AA26,AA27,AA28,AA29,AA30,AA31)</f>
        <v>29</v>
      </c>
      <c r="AB34" s="38"/>
      <c r="AC34" s="38"/>
      <c r="AD34" s="13"/>
      <c r="AE34" s="13"/>
    </row>
    <row r="35" spans="1:31" ht="16" thickBot="1" x14ac:dyDescent="0.25">
      <c r="B35" s="63"/>
      <c r="C35" s="39">
        <f>STDEV(C26,C27,C28,C29,C30,C31)/SQRT(6)</f>
        <v>0.76011695006609215</v>
      </c>
      <c r="D35" s="39">
        <f>STDEV(D26,D27,D28,D29,D30,D31)/SQRT(6)</f>
        <v>2.109502310972899</v>
      </c>
      <c r="E35" s="39">
        <f>STDEV(E26,E27,E28,E29,E30,E31)/SQRT(6)</f>
        <v>0</v>
      </c>
      <c r="F35" s="39">
        <f>STDEV(F26,F27,F28,F29,F30,F31)/SQRT(6)</f>
        <v>0.60092521257733156</v>
      </c>
      <c r="G35" s="39">
        <f>STDEV(G26,G27,G28,G29,G30,G31)/SQRT(6)</f>
        <v>0.60092521257733156</v>
      </c>
      <c r="H35" s="39">
        <f>STDEV(H26,H27,H28,H29,H30,H31)/SQRT(6)</f>
        <v>4.9710271686152669</v>
      </c>
      <c r="I35" s="39">
        <f>STDEV(I26,I27,I28,I29,I30,I31)/SQRT(6)</f>
        <v>0.6540472290116196</v>
      </c>
      <c r="J35" s="39">
        <f>STDEV(J26,J27,J28,J29,J30,J31)/SQRT(6)</f>
        <v>0</v>
      </c>
      <c r="K35" s="39">
        <f>STDEV(K26,K27,K28,K29,K30,K31)/SQRT(6)</f>
        <v>3.3031971044899988</v>
      </c>
      <c r="L35" s="39">
        <f>STDEV(L26,L27,L28,L29,L30,L31)/SQRT(6)</f>
        <v>3.3308323951295495</v>
      </c>
      <c r="M35" s="39">
        <f>STDEV(M26,M27,M28,M29,M30,M31)/SQRT(6)</f>
        <v>2.8097054017182028</v>
      </c>
      <c r="N35" s="39">
        <f>STDEV(N26,N27,N28,N29,N30,N31)/SQRT(6)</f>
        <v>2.8097054017182028</v>
      </c>
      <c r="O35" s="39" t="e">
        <f>STDEV(O26,O27,O28,O29,O30,O31)/SQRT(6)</f>
        <v>#DIV/0!</v>
      </c>
      <c r="P35" s="13"/>
      <c r="R35" s="39">
        <f>STDEV(R26,R27,R28,R29,R30,R31)/SQRT(6)</f>
        <v>30.014903705400169</v>
      </c>
      <c r="S35" s="39">
        <f>STDEV(S26,S27,S28,S29,S30,S31)/SQRT(6)</f>
        <v>0</v>
      </c>
      <c r="T35" s="39">
        <f>STDEV(T26,T27,T28,T29,T30,T31)/SQRT(6)</f>
        <v>99.345329253289236</v>
      </c>
      <c r="U35" s="39">
        <f>STDEV(U26,U27,U28,U29,U30,U31)/SQRT(6)</f>
        <v>13.235474218091991</v>
      </c>
      <c r="V35" s="39">
        <f>STDEV(V26,V27,V28,V29,V30,V31)/SQRT(6)</f>
        <v>40.173305122238126</v>
      </c>
      <c r="W35" s="39">
        <f>STDEV(W26,W27,W28,W29,W30,W31)/SQRT(6)</f>
        <v>53.671014316647387</v>
      </c>
      <c r="X35" s="39">
        <f>STDEV(X26,X27,X28,X29,X30,X31)/SQRT(6)</f>
        <v>2.6226761562625422</v>
      </c>
      <c r="Y35" s="39">
        <f>STDEV(Y26,Y27,Y28,Y29,Y30,Y31)/SQRT(6)</f>
        <v>6.3687605631795519</v>
      </c>
      <c r="Z35" s="39">
        <f>STDEV(Z26,Z27,Z28,Z29,Z30,Z31)/SQRT(6)</f>
        <v>277.12760799153722</v>
      </c>
      <c r="AA35" s="39" t="e">
        <f>STDEV(AA26,AA27,AA28,AA29,AA30,AA31)/SQRT(6)</f>
        <v>#DIV/0!</v>
      </c>
      <c r="AB35" s="39"/>
      <c r="AC35" s="39"/>
      <c r="AD35" s="13"/>
      <c r="AE35" s="13"/>
    </row>
    <row r="36" spans="1:31" ht="16" thickBot="1" x14ac:dyDescent="0.25">
      <c r="B36" s="37" t="s">
        <v>28</v>
      </c>
      <c r="C36" s="37">
        <f>AVERAGE(C4:C13)</f>
        <v>1.9</v>
      </c>
      <c r="D36" s="37">
        <f>AVERAGE(D4:D13)</f>
        <v>12.2</v>
      </c>
      <c r="E36" s="37">
        <f>AVERAGE(E4:E13)</f>
        <v>1.3</v>
      </c>
      <c r="F36" s="37">
        <f>AVERAGE(F4:F13)</f>
        <v>4.5999999999999996</v>
      </c>
      <c r="G36" s="37">
        <f>AVERAGE(G4:G13)</f>
        <v>5.9</v>
      </c>
      <c r="H36" s="37">
        <f>AVERAGE(H4:H13)</f>
        <v>3.5</v>
      </c>
      <c r="I36" s="37">
        <f>AVERAGE(I4:I13)</f>
        <v>1.7</v>
      </c>
      <c r="J36" s="37">
        <f>AVERAGE(J4:J13)</f>
        <v>0.8</v>
      </c>
      <c r="K36" s="37">
        <f>AVERAGE(K4:K13)</f>
        <v>17.100000000000001</v>
      </c>
      <c r="L36" s="37">
        <f>AVERAGE(L4:L13)</f>
        <v>17.7</v>
      </c>
      <c r="M36" s="39">
        <f>AVERAGE(M4:M13)</f>
        <v>9</v>
      </c>
      <c r="N36" s="37">
        <f>AVERAGE(N4:N13)</f>
        <v>9.125</v>
      </c>
      <c r="O36" s="37">
        <f>AVERAGE(O4:O13)</f>
        <v>0</v>
      </c>
      <c r="P36" s="13"/>
      <c r="R36" s="37">
        <f>AVERAGE(R4:R13)</f>
        <v>29.7</v>
      </c>
      <c r="S36" s="37">
        <f>AVERAGE(S4:S13)</f>
        <v>9.1999999999999993</v>
      </c>
      <c r="T36" s="37">
        <f>AVERAGE(T4:T13)</f>
        <v>6.5</v>
      </c>
      <c r="U36" s="37">
        <f>AVERAGE(U4:U13)</f>
        <v>36.1</v>
      </c>
      <c r="V36" s="37">
        <f>AVERAGE(V4:V13)</f>
        <v>173.8</v>
      </c>
      <c r="W36" s="39">
        <f>AVERAGE(W4:W13)</f>
        <v>810.7</v>
      </c>
      <c r="X36" s="39">
        <f>AVERAGE(X4:X13)</f>
        <v>24.211255257928052</v>
      </c>
      <c r="Y36" s="37">
        <f>AVERAGE(Y4:Y13)</f>
        <v>20.75</v>
      </c>
      <c r="Z36" s="37">
        <f>AVERAGE(Z4:Z13)</f>
        <v>901.75</v>
      </c>
      <c r="AA36" s="37">
        <f>AVERAGE(AA4:AA13)</f>
        <v>0</v>
      </c>
      <c r="AB36" s="37"/>
      <c r="AC36" s="64"/>
      <c r="AD36" s="13"/>
      <c r="AE36" s="13"/>
    </row>
    <row r="37" spans="1:31" ht="16" thickBot="1" x14ac:dyDescent="0.25">
      <c r="B37" s="37" t="s">
        <v>26</v>
      </c>
      <c r="C37" s="38">
        <f>AVERAGE(C14:C19)</f>
        <v>4.333333333333333</v>
      </c>
      <c r="D37" s="38">
        <f>AVERAGE(D14:D19)</f>
        <v>20.5</v>
      </c>
      <c r="E37" s="38">
        <f>AVERAGE(E14:E19)</f>
        <v>1</v>
      </c>
      <c r="F37" s="38">
        <f>AVERAGE(F14:F19)</f>
        <v>2.1666666666666665</v>
      </c>
      <c r="G37" s="38">
        <f>AVERAGE(G14:G19)</f>
        <v>3.1666666666666665</v>
      </c>
      <c r="H37" s="38">
        <f>AVERAGE(H14:H19)</f>
        <v>16.333333333333332</v>
      </c>
      <c r="I37" s="38">
        <f>AVERAGE(I14:I19)</f>
        <v>4.5</v>
      </c>
      <c r="J37" s="38">
        <f>AVERAGE(J14:J19)</f>
        <v>8</v>
      </c>
      <c r="K37" s="38">
        <f>AVERAGE(K14:K19)</f>
        <v>21.333333333333332</v>
      </c>
      <c r="L37" s="38">
        <f>AVERAGE(L14:L19)</f>
        <v>21.5</v>
      </c>
      <c r="M37" s="38">
        <f>AVERAGE(M14:M19)</f>
        <v>24.333333333333332</v>
      </c>
      <c r="N37" s="38">
        <f>AVERAGE(N14:N19)</f>
        <v>24.333333333333332</v>
      </c>
      <c r="O37" s="37" t="e">
        <f>AVERAGE(O14:O19)</f>
        <v>#DIV/0!</v>
      </c>
      <c r="P37" s="13"/>
      <c r="R37" s="38">
        <f>AVERAGE(R14:R19)</f>
        <v>100.16666666666667</v>
      </c>
      <c r="S37" s="38">
        <f>AVERAGE(S14:S19)</f>
        <v>3.1666666666666665</v>
      </c>
      <c r="T37" s="38">
        <f>AVERAGE(T14:T19)</f>
        <v>163.66666666666666</v>
      </c>
      <c r="U37" s="38">
        <f>AVERAGE(U14:U19)</f>
        <v>177.66666666666666</v>
      </c>
      <c r="V37" s="38">
        <f>AVERAGE(V14:V19)</f>
        <v>557.5</v>
      </c>
      <c r="W37" s="38">
        <f>AVERAGE(W14:W19)</f>
        <v>578.66666666666663</v>
      </c>
      <c r="X37" s="38">
        <f>AVERAGE(X14:X19)</f>
        <v>46.237147287092021</v>
      </c>
      <c r="Y37" s="38">
        <f>AVERAGE(Y14:Y19)</f>
        <v>181.66666666666666</v>
      </c>
      <c r="Z37" s="38">
        <f>AVERAGE(Z14:Z19)</f>
        <v>932.33333333333337</v>
      </c>
      <c r="AA37" s="38" t="e">
        <f>AVERAGE(AA14:AA19)</f>
        <v>#DIV/0!</v>
      </c>
      <c r="AB37" s="38"/>
      <c r="AC37" s="38"/>
      <c r="AD37" s="13"/>
      <c r="AE37" s="13"/>
    </row>
    <row r="38" spans="1:31" x14ac:dyDescent="0.2">
      <c r="AD38" s="13"/>
      <c r="AE38" s="13"/>
    </row>
    <row r="39" spans="1:31" x14ac:dyDescent="0.2">
      <c r="A39" s="408" t="s">
        <v>12</v>
      </c>
      <c r="B39" s="408"/>
      <c r="C39" s="403" t="s">
        <v>10</v>
      </c>
      <c r="D39" s="403"/>
      <c r="E39" s="403"/>
      <c r="F39" s="403"/>
      <c r="G39" s="403"/>
      <c r="H39" s="403"/>
      <c r="I39" s="403"/>
      <c r="J39" s="403"/>
      <c r="K39" s="403"/>
      <c r="L39" s="409"/>
      <c r="M39" s="409"/>
      <c r="N39" s="409"/>
      <c r="O39" s="44"/>
      <c r="R39" s="403" t="s">
        <v>13</v>
      </c>
      <c r="S39" s="403"/>
      <c r="T39" s="403"/>
      <c r="U39" s="403"/>
      <c r="V39" s="403"/>
      <c r="W39" s="403"/>
      <c r="X39" s="403"/>
      <c r="Y39" s="403"/>
      <c r="Z39" s="403"/>
      <c r="AA39" s="403"/>
      <c r="AB39" s="44"/>
      <c r="AC39" s="413"/>
      <c r="AD39" s="13"/>
      <c r="AE39" s="13"/>
    </row>
    <row r="40" spans="1:31" x14ac:dyDescent="0.2">
      <c r="A40" s="44"/>
      <c r="B40" s="44" t="s">
        <v>0</v>
      </c>
      <c r="C40" s="44" t="s">
        <v>1</v>
      </c>
      <c r="D40" s="44" t="s">
        <v>2</v>
      </c>
      <c r="E40" s="44" t="s">
        <v>3</v>
      </c>
      <c r="F40" s="44" t="s">
        <v>4</v>
      </c>
      <c r="G40" s="44" t="s">
        <v>43</v>
      </c>
      <c r="H40" s="44" t="s">
        <v>5</v>
      </c>
      <c r="I40" s="44" t="s">
        <v>6</v>
      </c>
      <c r="J40" s="44" t="s">
        <v>7</v>
      </c>
      <c r="K40" s="44" t="s">
        <v>8</v>
      </c>
      <c r="L40" s="44" t="s">
        <v>9</v>
      </c>
      <c r="M40" s="44" t="s">
        <v>17</v>
      </c>
      <c r="N40" s="44" t="s">
        <v>18</v>
      </c>
      <c r="O40" s="44" t="s">
        <v>44</v>
      </c>
      <c r="R40" s="44" t="s">
        <v>1</v>
      </c>
      <c r="S40" s="44" t="s">
        <v>3</v>
      </c>
      <c r="T40" s="44" t="s">
        <v>5</v>
      </c>
      <c r="U40" s="44" t="s">
        <v>6</v>
      </c>
      <c r="V40" s="44" t="s">
        <v>8</v>
      </c>
      <c r="W40" s="44" t="s">
        <v>9</v>
      </c>
      <c r="X40" s="44" t="s">
        <v>49</v>
      </c>
      <c r="Y40" s="44" t="s">
        <v>14</v>
      </c>
      <c r="Z40" s="44" t="s">
        <v>15</v>
      </c>
      <c r="AA40" s="44" t="s">
        <v>42</v>
      </c>
      <c r="AB40" s="44" t="s">
        <v>22</v>
      </c>
      <c r="AC40" s="44" t="s">
        <v>23</v>
      </c>
    </row>
    <row r="41" spans="1:31" x14ac:dyDescent="0.2">
      <c r="A41" s="44"/>
      <c r="B41" s="44">
        <v>9702</v>
      </c>
      <c r="C41" s="44">
        <v>4</v>
      </c>
      <c r="D41" s="44">
        <v>22</v>
      </c>
      <c r="E41" s="44">
        <v>2</v>
      </c>
      <c r="F41" s="44">
        <v>4</v>
      </c>
      <c r="G41" s="44">
        <f>E41+F41</f>
        <v>6</v>
      </c>
      <c r="H41" s="44">
        <v>0</v>
      </c>
      <c r="I41" s="44">
        <v>4</v>
      </c>
      <c r="J41" s="44">
        <v>0</v>
      </c>
      <c r="K41" s="44">
        <v>23</v>
      </c>
      <c r="L41" s="44">
        <v>24</v>
      </c>
      <c r="M41" s="44"/>
      <c r="N41" s="44"/>
      <c r="O41" s="44"/>
      <c r="R41" s="44">
        <v>18</v>
      </c>
      <c r="S41" s="44">
        <v>1</v>
      </c>
      <c r="T41" s="44">
        <v>0</v>
      </c>
      <c r="U41" s="44">
        <v>61</v>
      </c>
      <c r="V41" s="44">
        <v>160</v>
      </c>
      <c r="W41" s="44">
        <v>1047</v>
      </c>
      <c r="X41" s="44">
        <f>V41/(V41+W41)*100</f>
        <v>13.256006628003314</v>
      </c>
      <c r="Y41" s="44"/>
      <c r="Z41" s="44"/>
      <c r="AA41" s="44"/>
      <c r="AB41" s="44">
        <v>0</v>
      </c>
      <c r="AC41" s="44">
        <v>0</v>
      </c>
    </row>
    <row r="42" spans="1:31" x14ac:dyDescent="0.2">
      <c r="A42" s="44"/>
      <c r="B42" s="44">
        <v>9704</v>
      </c>
      <c r="C42" s="44">
        <v>0</v>
      </c>
      <c r="D42" s="44">
        <v>0</v>
      </c>
      <c r="E42" s="44">
        <v>12</v>
      </c>
      <c r="F42" s="44">
        <v>13</v>
      </c>
      <c r="G42" s="44">
        <f t="shared" ref="G42:G71" si="2">E42+F42</f>
        <v>25</v>
      </c>
      <c r="H42" s="44">
        <v>0</v>
      </c>
      <c r="I42" s="44">
        <v>7</v>
      </c>
      <c r="J42" s="44">
        <v>0</v>
      </c>
      <c r="K42" s="44">
        <v>27</v>
      </c>
      <c r="L42" s="44">
        <v>27</v>
      </c>
      <c r="M42" s="44"/>
      <c r="N42" s="44"/>
      <c r="O42" s="44"/>
      <c r="R42" s="44">
        <v>7</v>
      </c>
      <c r="S42" s="44">
        <v>179</v>
      </c>
      <c r="T42" s="44">
        <v>0</v>
      </c>
      <c r="U42" s="44">
        <v>93</v>
      </c>
      <c r="V42" s="44">
        <v>718</v>
      </c>
      <c r="W42" s="44">
        <v>481</v>
      </c>
      <c r="X42" s="44">
        <f t="shared" ref="X42:X71" si="3">V42/(V42+W42)*100</f>
        <v>59.883236030025024</v>
      </c>
      <c r="Y42" s="44"/>
      <c r="Z42" s="44"/>
      <c r="AA42" s="44"/>
      <c r="AB42" s="44">
        <v>0</v>
      </c>
      <c r="AC42" s="44">
        <v>0</v>
      </c>
    </row>
    <row r="43" spans="1:31" x14ac:dyDescent="0.2">
      <c r="A43" s="44"/>
      <c r="B43" s="44">
        <v>9706</v>
      </c>
      <c r="C43" s="44">
        <v>4</v>
      </c>
      <c r="D43" s="44">
        <v>31</v>
      </c>
      <c r="E43" s="44">
        <v>0</v>
      </c>
      <c r="F43" s="44">
        <v>6</v>
      </c>
      <c r="G43" s="44">
        <f t="shared" si="2"/>
        <v>6</v>
      </c>
      <c r="H43" s="44">
        <v>1</v>
      </c>
      <c r="I43" s="44">
        <v>3</v>
      </c>
      <c r="J43" s="44">
        <v>0</v>
      </c>
      <c r="K43" s="44">
        <v>26</v>
      </c>
      <c r="L43" s="44">
        <v>26</v>
      </c>
      <c r="M43" s="44">
        <v>12</v>
      </c>
      <c r="N43" s="44">
        <v>12</v>
      </c>
      <c r="O43" s="44">
        <v>0</v>
      </c>
      <c r="R43" s="44">
        <v>27</v>
      </c>
      <c r="S43" s="44">
        <v>0</v>
      </c>
      <c r="T43" s="44">
        <v>3</v>
      </c>
      <c r="U43" s="44">
        <v>431</v>
      </c>
      <c r="V43" s="44">
        <v>275</v>
      </c>
      <c r="W43" s="44">
        <v>928</v>
      </c>
      <c r="X43" s="44">
        <f t="shared" si="3"/>
        <v>22.8595178719867</v>
      </c>
      <c r="Y43" s="44">
        <v>18</v>
      </c>
      <c r="Z43" s="44">
        <v>1169</v>
      </c>
      <c r="AA43" s="44">
        <v>0</v>
      </c>
      <c r="AB43" s="44">
        <v>0</v>
      </c>
      <c r="AC43" s="44">
        <v>0</v>
      </c>
    </row>
    <row r="44" spans="1:31" x14ac:dyDescent="0.2">
      <c r="A44" s="44"/>
      <c r="B44" s="44">
        <v>9707</v>
      </c>
      <c r="C44" s="44">
        <v>6</v>
      </c>
      <c r="D44" s="44">
        <v>9</v>
      </c>
      <c r="E44" s="44">
        <v>1</v>
      </c>
      <c r="F44" s="44">
        <v>2</v>
      </c>
      <c r="G44" s="44">
        <f t="shared" si="2"/>
        <v>3</v>
      </c>
      <c r="H44" s="44">
        <v>0</v>
      </c>
      <c r="I44" s="44">
        <v>6</v>
      </c>
      <c r="J44" s="44">
        <v>0</v>
      </c>
      <c r="K44" s="44">
        <v>17</v>
      </c>
      <c r="L44" s="44">
        <v>18</v>
      </c>
      <c r="M44" s="44">
        <v>6</v>
      </c>
      <c r="N44" s="44">
        <v>6</v>
      </c>
      <c r="O44" s="44">
        <v>0</v>
      </c>
      <c r="R44" s="44">
        <v>356</v>
      </c>
      <c r="S44" s="44">
        <v>50</v>
      </c>
      <c r="T44" s="44">
        <v>0</v>
      </c>
      <c r="U44" s="44">
        <v>284</v>
      </c>
      <c r="V44" s="44">
        <v>146</v>
      </c>
      <c r="W44" s="44">
        <v>1055</v>
      </c>
      <c r="X44" s="44">
        <f t="shared" si="3"/>
        <v>12.156536219816818</v>
      </c>
      <c r="Y44" s="44">
        <v>13</v>
      </c>
      <c r="Z44" s="44">
        <v>1175</v>
      </c>
      <c r="AA44" s="44">
        <v>0</v>
      </c>
      <c r="AB44" s="44">
        <v>0</v>
      </c>
      <c r="AC44" s="44">
        <v>0</v>
      </c>
    </row>
    <row r="45" spans="1:31" x14ac:dyDescent="0.2">
      <c r="A45" s="44"/>
      <c r="B45" s="44">
        <v>10025</v>
      </c>
      <c r="C45" s="44">
        <v>0</v>
      </c>
      <c r="D45" s="44">
        <v>38</v>
      </c>
      <c r="E45" s="44">
        <v>3</v>
      </c>
      <c r="F45" s="44">
        <v>12</v>
      </c>
      <c r="G45" s="44">
        <f t="shared" si="2"/>
        <v>15</v>
      </c>
      <c r="H45" s="44">
        <v>0</v>
      </c>
      <c r="I45" s="44">
        <v>0</v>
      </c>
      <c r="J45" s="44">
        <v>1</v>
      </c>
      <c r="K45" s="44">
        <v>5</v>
      </c>
      <c r="L45" s="44">
        <v>5</v>
      </c>
      <c r="M45" s="44">
        <v>33</v>
      </c>
      <c r="N45" s="44">
        <v>32</v>
      </c>
      <c r="O45" s="44"/>
      <c r="R45" s="44">
        <v>0</v>
      </c>
      <c r="S45" s="44">
        <v>43</v>
      </c>
      <c r="T45" s="44">
        <v>0</v>
      </c>
      <c r="U45" s="44">
        <v>0</v>
      </c>
      <c r="V45" s="44">
        <v>1153</v>
      </c>
      <c r="W45" s="44">
        <v>52</v>
      </c>
      <c r="X45" s="44">
        <f t="shared" si="3"/>
        <v>95.684647302904565</v>
      </c>
      <c r="Y45" s="44">
        <v>776</v>
      </c>
      <c r="Z45" s="44">
        <v>417</v>
      </c>
      <c r="AA45" s="44"/>
      <c r="AB45" s="44">
        <v>1</v>
      </c>
      <c r="AC45" s="44">
        <v>0</v>
      </c>
    </row>
    <row r="46" spans="1:31" x14ac:dyDescent="0.2">
      <c r="A46" s="44"/>
      <c r="B46" s="44">
        <v>10026</v>
      </c>
      <c r="C46" s="44">
        <v>0</v>
      </c>
      <c r="D46" s="44">
        <v>8</v>
      </c>
      <c r="E46" s="44">
        <v>0</v>
      </c>
      <c r="F46" s="44">
        <v>1</v>
      </c>
      <c r="G46" s="44">
        <f t="shared" si="2"/>
        <v>1</v>
      </c>
      <c r="H46" s="44">
        <v>0</v>
      </c>
      <c r="I46" s="44">
        <v>0</v>
      </c>
      <c r="J46" s="44">
        <v>0</v>
      </c>
      <c r="K46" s="44">
        <v>7</v>
      </c>
      <c r="L46" s="44">
        <v>7</v>
      </c>
      <c r="M46" s="44">
        <v>0</v>
      </c>
      <c r="N46" s="44">
        <v>0</v>
      </c>
      <c r="O46" s="44"/>
      <c r="R46" s="44">
        <v>0</v>
      </c>
      <c r="S46" s="44">
        <v>0</v>
      </c>
      <c r="T46" s="44">
        <v>15</v>
      </c>
      <c r="U46" s="44">
        <v>21</v>
      </c>
      <c r="V46" s="44">
        <v>88</v>
      </c>
      <c r="W46" s="44">
        <v>1116</v>
      </c>
      <c r="X46" s="44">
        <f t="shared" si="3"/>
        <v>7.3089700996677749</v>
      </c>
      <c r="Y46" s="44">
        <v>1</v>
      </c>
      <c r="Z46" s="44">
        <v>1054</v>
      </c>
      <c r="AA46" s="44">
        <v>0</v>
      </c>
      <c r="AB46" s="44">
        <v>1</v>
      </c>
      <c r="AC46" s="44">
        <v>0</v>
      </c>
    </row>
    <row r="47" spans="1:31" x14ac:dyDescent="0.2">
      <c r="A47" s="44"/>
      <c r="B47" s="44">
        <v>10027</v>
      </c>
      <c r="C47" s="44">
        <v>0</v>
      </c>
      <c r="D47" s="44">
        <v>7</v>
      </c>
      <c r="E47" s="44">
        <v>0</v>
      </c>
      <c r="F47" s="44">
        <v>1</v>
      </c>
      <c r="G47" s="44">
        <f t="shared" si="2"/>
        <v>1</v>
      </c>
      <c r="H47" s="44">
        <v>9</v>
      </c>
      <c r="I47" s="44">
        <v>2</v>
      </c>
      <c r="J47" s="44">
        <v>0</v>
      </c>
      <c r="K47" s="44">
        <v>17</v>
      </c>
      <c r="L47" s="44">
        <v>17</v>
      </c>
      <c r="M47" s="44">
        <v>4</v>
      </c>
      <c r="N47" s="44">
        <v>4</v>
      </c>
      <c r="O47" s="44"/>
      <c r="R47" s="44">
        <v>0</v>
      </c>
      <c r="S47" s="44">
        <v>0</v>
      </c>
      <c r="T47" s="44">
        <v>21</v>
      </c>
      <c r="U47" s="44">
        <v>22</v>
      </c>
      <c r="V47" s="44">
        <v>141</v>
      </c>
      <c r="W47" s="44">
        <v>1060</v>
      </c>
      <c r="X47" s="44">
        <f t="shared" si="3"/>
        <v>11.740216486261449</v>
      </c>
      <c r="Y47" s="44">
        <v>8</v>
      </c>
      <c r="Z47" s="44">
        <v>1195</v>
      </c>
      <c r="AA47" s="44">
        <v>0</v>
      </c>
      <c r="AB47" s="44">
        <v>1</v>
      </c>
      <c r="AC47" s="44">
        <v>0</v>
      </c>
    </row>
    <row r="48" spans="1:31" x14ac:dyDescent="0.2">
      <c r="A48" s="44"/>
      <c r="B48" s="44">
        <v>10040</v>
      </c>
      <c r="C48" s="44">
        <v>0</v>
      </c>
      <c r="D48" s="44">
        <v>16</v>
      </c>
      <c r="E48" s="44">
        <v>0</v>
      </c>
      <c r="F48" s="44">
        <v>1</v>
      </c>
      <c r="G48" s="44">
        <f t="shared" si="2"/>
        <v>1</v>
      </c>
      <c r="H48" s="44">
        <v>2</v>
      </c>
      <c r="I48" s="44">
        <v>7</v>
      </c>
      <c r="J48" s="44">
        <v>0</v>
      </c>
      <c r="K48" s="44">
        <v>14</v>
      </c>
      <c r="L48" s="44">
        <v>19</v>
      </c>
      <c r="M48" s="44">
        <v>11</v>
      </c>
      <c r="N48" s="44">
        <v>11</v>
      </c>
      <c r="O48" s="44">
        <v>0</v>
      </c>
      <c r="R48" s="44">
        <v>0</v>
      </c>
      <c r="S48" s="44">
        <v>0</v>
      </c>
      <c r="T48" s="44">
        <v>6</v>
      </c>
      <c r="U48" s="44">
        <v>75</v>
      </c>
      <c r="V48" s="44">
        <v>90</v>
      </c>
      <c r="W48" s="44">
        <v>1463</v>
      </c>
      <c r="X48" s="44">
        <f t="shared" si="3"/>
        <v>5.7952350289761752</v>
      </c>
      <c r="Y48" s="44">
        <v>23</v>
      </c>
      <c r="Z48" s="44">
        <v>1499</v>
      </c>
      <c r="AA48" s="44">
        <v>0</v>
      </c>
      <c r="AB48" s="44">
        <v>1</v>
      </c>
      <c r="AC48" s="44">
        <v>0</v>
      </c>
    </row>
    <row r="49" spans="1:29" x14ac:dyDescent="0.2">
      <c r="A49" s="44"/>
      <c r="B49" s="44">
        <v>10041</v>
      </c>
      <c r="C49" s="44">
        <v>0</v>
      </c>
      <c r="D49" s="44">
        <v>0</v>
      </c>
      <c r="E49" s="44">
        <v>0</v>
      </c>
      <c r="F49" s="44">
        <v>0</v>
      </c>
      <c r="G49" s="44">
        <f t="shared" si="2"/>
        <v>0</v>
      </c>
      <c r="H49" s="44">
        <v>2</v>
      </c>
      <c r="I49" s="44">
        <v>2</v>
      </c>
      <c r="J49" s="44">
        <v>0</v>
      </c>
      <c r="K49" s="44">
        <v>2</v>
      </c>
      <c r="L49" s="44">
        <v>3</v>
      </c>
      <c r="M49" s="44">
        <v>0</v>
      </c>
      <c r="N49" s="44">
        <v>1</v>
      </c>
      <c r="O49" s="44">
        <v>0</v>
      </c>
      <c r="R49" s="44">
        <v>0</v>
      </c>
      <c r="S49" s="44">
        <v>0</v>
      </c>
      <c r="T49" s="44">
        <v>5</v>
      </c>
      <c r="U49" s="44">
        <v>22</v>
      </c>
      <c r="V49" s="44">
        <v>5</v>
      </c>
      <c r="W49" s="44">
        <v>861</v>
      </c>
      <c r="X49" s="44">
        <f t="shared" si="3"/>
        <v>0.57736720554272514</v>
      </c>
      <c r="Y49" s="44">
        <v>0</v>
      </c>
      <c r="Z49" s="44">
        <v>865</v>
      </c>
      <c r="AA49" s="44">
        <v>0</v>
      </c>
      <c r="AB49" s="44">
        <v>1</v>
      </c>
      <c r="AC49" s="44">
        <v>0</v>
      </c>
    </row>
    <row r="50" spans="1:29" x14ac:dyDescent="0.2">
      <c r="A50" s="44"/>
      <c r="B50" s="44">
        <v>10042</v>
      </c>
      <c r="C50" s="44">
        <v>0</v>
      </c>
      <c r="D50" s="44">
        <v>5</v>
      </c>
      <c r="E50" s="44">
        <v>0</v>
      </c>
      <c r="F50" s="44">
        <v>2</v>
      </c>
      <c r="G50" s="44">
        <f t="shared" si="2"/>
        <v>2</v>
      </c>
      <c r="H50" s="44">
        <v>0</v>
      </c>
      <c r="I50" s="44">
        <v>1</v>
      </c>
      <c r="J50" s="44">
        <v>3</v>
      </c>
      <c r="K50" s="44">
        <v>12</v>
      </c>
      <c r="L50" s="44">
        <v>14</v>
      </c>
      <c r="M50" s="44">
        <v>2</v>
      </c>
      <c r="N50" s="44">
        <v>3</v>
      </c>
      <c r="O50" s="44"/>
      <c r="R50" s="44">
        <v>0</v>
      </c>
      <c r="S50" s="44">
        <v>0</v>
      </c>
      <c r="T50" s="44">
        <v>0</v>
      </c>
      <c r="U50" s="44">
        <v>7</v>
      </c>
      <c r="V50" s="44">
        <v>42</v>
      </c>
      <c r="W50" s="44">
        <v>1295</v>
      </c>
      <c r="X50" s="44">
        <f t="shared" si="3"/>
        <v>3.1413612565445024</v>
      </c>
      <c r="Y50" s="44">
        <v>4</v>
      </c>
      <c r="Z50" s="44">
        <v>1331</v>
      </c>
      <c r="AA50" s="44"/>
      <c r="AB50" s="44">
        <v>1</v>
      </c>
      <c r="AC50" s="44">
        <v>0</v>
      </c>
    </row>
    <row r="51" spans="1:29" x14ac:dyDescent="0.2">
      <c r="A51" s="44"/>
      <c r="B51" s="44">
        <v>10053</v>
      </c>
      <c r="C51" s="44">
        <v>2</v>
      </c>
      <c r="D51" s="44">
        <v>27</v>
      </c>
      <c r="E51" s="44">
        <v>10</v>
      </c>
      <c r="F51" s="44">
        <v>1</v>
      </c>
      <c r="G51" s="44">
        <f t="shared" si="2"/>
        <v>11</v>
      </c>
      <c r="H51" s="44">
        <v>0</v>
      </c>
      <c r="I51" s="44">
        <v>6</v>
      </c>
      <c r="J51" s="44">
        <v>0</v>
      </c>
      <c r="K51" s="44">
        <v>29</v>
      </c>
      <c r="L51" s="44">
        <v>29</v>
      </c>
      <c r="M51" s="44">
        <v>35</v>
      </c>
      <c r="N51" s="44">
        <v>30</v>
      </c>
      <c r="O51" s="44"/>
      <c r="R51" s="44">
        <v>12</v>
      </c>
      <c r="S51" s="44">
        <v>148</v>
      </c>
      <c r="T51" s="44">
        <v>0</v>
      </c>
      <c r="U51" s="44">
        <v>248</v>
      </c>
      <c r="V51" s="44">
        <v>747</v>
      </c>
      <c r="W51" s="44">
        <v>468</v>
      </c>
      <c r="X51" s="44">
        <f t="shared" si="3"/>
        <v>61.481481481481481</v>
      </c>
      <c r="Y51" s="44">
        <v>408</v>
      </c>
      <c r="Z51" s="44">
        <v>807</v>
      </c>
      <c r="AA51" s="44"/>
      <c r="AB51" s="44">
        <v>0</v>
      </c>
      <c r="AC51" s="44">
        <v>1</v>
      </c>
    </row>
    <row r="52" spans="1:29" x14ac:dyDescent="0.2">
      <c r="A52" s="44"/>
      <c r="B52" s="44">
        <v>10054</v>
      </c>
      <c r="C52" s="44">
        <v>0</v>
      </c>
      <c r="D52" s="44">
        <v>23</v>
      </c>
      <c r="E52" s="44">
        <v>7</v>
      </c>
      <c r="F52" s="44">
        <v>3</v>
      </c>
      <c r="G52" s="44">
        <f t="shared" si="2"/>
        <v>10</v>
      </c>
      <c r="H52" s="44">
        <v>18</v>
      </c>
      <c r="I52" s="44">
        <v>4</v>
      </c>
      <c r="J52" s="44">
        <v>0</v>
      </c>
      <c r="K52" s="44">
        <v>23</v>
      </c>
      <c r="L52" s="44">
        <v>23</v>
      </c>
      <c r="M52" s="44">
        <v>33</v>
      </c>
      <c r="N52" s="44">
        <v>32</v>
      </c>
      <c r="O52" s="44">
        <v>0</v>
      </c>
      <c r="R52" s="44">
        <v>0</v>
      </c>
      <c r="S52" s="44">
        <v>22</v>
      </c>
      <c r="T52" s="44">
        <v>26</v>
      </c>
      <c r="U52" s="44">
        <v>270</v>
      </c>
      <c r="V52" s="44">
        <v>499</v>
      </c>
      <c r="W52" s="44">
        <v>661</v>
      </c>
      <c r="X52" s="44">
        <f t="shared" si="3"/>
        <v>43.017241379310342</v>
      </c>
      <c r="Y52" s="44">
        <v>224</v>
      </c>
      <c r="Z52" s="44">
        <v>933</v>
      </c>
      <c r="AA52" s="44">
        <v>0</v>
      </c>
      <c r="AB52" s="44">
        <v>0</v>
      </c>
      <c r="AC52" s="44">
        <v>1</v>
      </c>
    </row>
    <row r="53" spans="1:29" x14ac:dyDescent="0.2">
      <c r="A53" s="44"/>
      <c r="B53" s="44">
        <v>10055</v>
      </c>
      <c r="C53" s="44">
        <v>0</v>
      </c>
      <c r="D53" s="44">
        <v>31</v>
      </c>
      <c r="E53" s="44">
        <v>5</v>
      </c>
      <c r="F53" s="44">
        <v>2</v>
      </c>
      <c r="G53" s="44">
        <f t="shared" si="2"/>
        <v>7</v>
      </c>
      <c r="H53" s="44">
        <v>3</v>
      </c>
      <c r="I53" s="44">
        <v>4</v>
      </c>
      <c r="J53" s="44">
        <v>0</v>
      </c>
      <c r="K53" s="44">
        <v>14</v>
      </c>
      <c r="L53" s="44">
        <v>14</v>
      </c>
      <c r="M53" s="44">
        <v>103</v>
      </c>
      <c r="N53" s="44">
        <v>102</v>
      </c>
      <c r="O53" s="44"/>
      <c r="R53" s="44">
        <v>0</v>
      </c>
      <c r="S53" s="44">
        <v>220</v>
      </c>
      <c r="T53" s="44">
        <v>23</v>
      </c>
      <c r="U53" s="44">
        <v>45</v>
      </c>
      <c r="V53" s="44">
        <v>1043</v>
      </c>
      <c r="W53" s="44">
        <v>156</v>
      </c>
      <c r="X53" s="44">
        <f t="shared" si="3"/>
        <v>86.989157631359475</v>
      </c>
      <c r="Y53" s="44">
        <v>381</v>
      </c>
      <c r="Z53" s="44">
        <v>814</v>
      </c>
      <c r="AA53" s="44"/>
      <c r="AB53" s="44">
        <v>0</v>
      </c>
      <c r="AC53" s="44">
        <v>1</v>
      </c>
    </row>
    <row r="54" spans="1:29" x14ac:dyDescent="0.2">
      <c r="A54" s="44"/>
      <c r="B54" s="44">
        <v>10056</v>
      </c>
      <c r="C54" s="44">
        <v>2</v>
      </c>
      <c r="D54" s="44">
        <v>37</v>
      </c>
      <c r="E54" s="44">
        <v>5</v>
      </c>
      <c r="F54" s="44">
        <v>2</v>
      </c>
      <c r="G54" s="44">
        <f t="shared" si="2"/>
        <v>7</v>
      </c>
      <c r="H54" s="44">
        <v>0</v>
      </c>
      <c r="I54" s="44">
        <v>7</v>
      </c>
      <c r="J54" s="44">
        <v>0</v>
      </c>
      <c r="K54" s="44">
        <v>34</v>
      </c>
      <c r="L54" s="44">
        <v>34</v>
      </c>
      <c r="M54" s="44">
        <v>31</v>
      </c>
      <c r="N54" s="44">
        <v>31</v>
      </c>
      <c r="O54" s="44"/>
      <c r="R54" s="44">
        <v>12</v>
      </c>
      <c r="S54" s="44">
        <v>122</v>
      </c>
      <c r="T54" s="44">
        <v>0</v>
      </c>
      <c r="U54" s="44">
        <v>110</v>
      </c>
      <c r="V54" s="44">
        <v>744</v>
      </c>
      <c r="W54" s="44">
        <v>454</v>
      </c>
      <c r="X54" s="44">
        <f t="shared" si="3"/>
        <v>62.10350584307178</v>
      </c>
      <c r="Y54" s="44">
        <v>347</v>
      </c>
      <c r="Z54" s="44">
        <v>665</v>
      </c>
      <c r="AA54" s="44"/>
      <c r="AB54" s="44">
        <v>0</v>
      </c>
      <c r="AC54" s="44">
        <v>1</v>
      </c>
    </row>
    <row r="55" spans="1:29" x14ac:dyDescent="0.2">
      <c r="A55" s="44"/>
      <c r="B55" s="44">
        <v>10057</v>
      </c>
      <c r="C55" s="44">
        <v>0</v>
      </c>
      <c r="D55" s="44">
        <v>19</v>
      </c>
      <c r="E55" s="44">
        <v>6</v>
      </c>
      <c r="F55" s="44">
        <v>0</v>
      </c>
      <c r="G55" s="44">
        <f t="shared" si="2"/>
        <v>6</v>
      </c>
      <c r="H55" s="44">
        <v>7</v>
      </c>
      <c r="I55" s="44">
        <v>6</v>
      </c>
      <c r="J55" s="44">
        <v>0</v>
      </c>
      <c r="K55" s="44">
        <v>20</v>
      </c>
      <c r="L55" s="44">
        <v>20</v>
      </c>
      <c r="M55" s="44">
        <v>17</v>
      </c>
      <c r="N55" s="44">
        <v>16</v>
      </c>
      <c r="O55" s="44"/>
      <c r="R55" s="44">
        <v>0</v>
      </c>
      <c r="S55" s="44">
        <v>148</v>
      </c>
      <c r="T55" s="44">
        <v>61</v>
      </c>
      <c r="U55" s="44">
        <v>113</v>
      </c>
      <c r="V55" s="44">
        <v>712</v>
      </c>
      <c r="W55" s="44">
        <v>459</v>
      </c>
      <c r="X55" s="44">
        <f t="shared" si="3"/>
        <v>60.802732707087955</v>
      </c>
      <c r="Y55" s="44">
        <v>246</v>
      </c>
      <c r="Z55" s="44">
        <v>908</v>
      </c>
      <c r="AA55" s="44"/>
      <c r="AB55" s="44">
        <v>0</v>
      </c>
      <c r="AC55" s="44">
        <v>1</v>
      </c>
    </row>
    <row r="56" spans="1:29" x14ac:dyDescent="0.2">
      <c r="A56" s="44"/>
      <c r="B56" s="44">
        <v>10058</v>
      </c>
      <c r="C56" s="44">
        <v>0</v>
      </c>
      <c r="D56" s="44">
        <v>17</v>
      </c>
      <c r="E56" s="44">
        <v>2</v>
      </c>
      <c r="F56" s="44">
        <v>3</v>
      </c>
      <c r="G56" s="44">
        <f t="shared" si="2"/>
        <v>5</v>
      </c>
      <c r="H56" s="44">
        <v>1</v>
      </c>
      <c r="I56" s="44">
        <v>11</v>
      </c>
      <c r="J56" s="44">
        <v>0</v>
      </c>
      <c r="K56" s="44">
        <v>16</v>
      </c>
      <c r="L56" s="44">
        <v>18</v>
      </c>
      <c r="M56" s="44">
        <v>11</v>
      </c>
      <c r="N56" s="44">
        <v>10</v>
      </c>
      <c r="O56" s="44"/>
      <c r="R56" s="44">
        <v>0</v>
      </c>
      <c r="S56" s="44">
        <v>8</v>
      </c>
      <c r="T56" s="44">
        <v>3</v>
      </c>
      <c r="U56" s="44">
        <v>195</v>
      </c>
      <c r="V56" s="44">
        <v>372</v>
      </c>
      <c r="W56" s="44">
        <v>849</v>
      </c>
      <c r="X56" s="44">
        <f t="shared" si="3"/>
        <v>30.466830466830469</v>
      </c>
      <c r="Y56" s="44">
        <v>252</v>
      </c>
      <c r="Z56" s="44">
        <v>969</v>
      </c>
      <c r="AA56" s="44"/>
      <c r="AB56" s="44">
        <v>0</v>
      </c>
      <c r="AC56" s="44">
        <v>1</v>
      </c>
    </row>
    <row r="57" spans="1:29" x14ac:dyDescent="0.2">
      <c r="A57" s="44"/>
      <c r="B57" s="44">
        <v>10059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>
        <v>0</v>
      </c>
      <c r="AC57" s="44">
        <v>1</v>
      </c>
    </row>
    <row r="58" spans="1:29" x14ac:dyDescent="0.2">
      <c r="A58" s="44"/>
      <c r="B58" s="44">
        <v>10275</v>
      </c>
      <c r="C58" s="44">
        <v>3</v>
      </c>
      <c r="D58" s="44">
        <v>20</v>
      </c>
      <c r="E58" s="44">
        <v>3</v>
      </c>
      <c r="F58" s="44">
        <v>2</v>
      </c>
      <c r="G58" s="44">
        <f t="shared" si="2"/>
        <v>5</v>
      </c>
      <c r="H58" s="44">
        <v>0</v>
      </c>
      <c r="I58" s="44">
        <v>5</v>
      </c>
      <c r="J58" s="44">
        <v>0</v>
      </c>
      <c r="K58" s="44">
        <v>20</v>
      </c>
      <c r="L58" s="44">
        <v>23</v>
      </c>
      <c r="M58" s="44">
        <v>45</v>
      </c>
      <c r="N58" s="44">
        <v>45</v>
      </c>
      <c r="O58" s="44"/>
      <c r="R58" s="44">
        <v>107</v>
      </c>
      <c r="S58" s="44">
        <v>87</v>
      </c>
      <c r="T58" s="44">
        <v>0</v>
      </c>
      <c r="U58" s="44">
        <v>170</v>
      </c>
      <c r="V58" s="44">
        <v>304</v>
      </c>
      <c r="W58" s="44">
        <v>908</v>
      </c>
      <c r="X58" s="44">
        <f t="shared" si="3"/>
        <v>25.082508250825082</v>
      </c>
      <c r="Y58" s="44">
        <v>101</v>
      </c>
      <c r="Z58" s="44">
        <v>1102</v>
      </c>
      <c r="AA58" s="44">
        <v>523</v>
      </c>
      <c r="AB58" s="44"/>
      <c r="AC58" s="44"/>
    </row>
    <row r="59" spans="1:29" x14ac:dyDescent="0.2">
      <c r="A59" s="44"/>
      <c r="B59" s="44">
        <v>10276</v>
      </c>
      <c r="C59" s="44">
        <v>0</v>
      </c>
      <c r="D59" s="44">
        <v>27</v>
      </c>
      <c r="E59" s="44">
        <v>6</v>
      </c>
      <c r="F59" s="44">
        <v>1</v>
      </c>
      <c r="G59" s="44">
        <f t="shared" si="2"/>
        <v>7</v>
      </c>
      <c r="H59" s="44">
        <v>1</v>
      </c>
      <c r="I59" s="44">
        <v>1</v>
      </c>
      <c r="J59" s="44">
        <v>0</v>
      </c>
      <c r="K59" s="44">
        <v>14</v>
      </c>
      <c r="L59" s="44">
        <v>15</v>
      </c>
      <c r="M59" s="44">
        <v>59</v>
      </c>
      <c r="N59" s="44">
        <v>59</v>
      </c>
      <c r="O59" s="44"/>
      <c r="R59" s="44">
        <v>0</v>
      </c>
      <c r="S59" s="44">
        <v>133</v>
      </c>
      <c r="T59" s="44">
        <v>30</v>
      </c>
      <c r="U59" s="44">
        <v>56</v>
      </c>
      <c r="V59" s="44">
        <v>764</v>
      </c>
      <c r="W59" s="44">
        <v>452</v>
      </c>
      <c r="X59" s="44">
        <f t="shared" si="3"/>
        <v>62.828947368421048</v>
      </c>
      <c r="Y59" s="44">
        <v>189</v>
      </c>
      <c r="Z59" s="44">
        <v>1019</v>
      </c>
      <c r="AA59" s="44">
        <v>894</v>
      </c>
      <c r="AB59" s="44"/>
      <c r="AC59" s="44"/>
    </row>
    <row r="60" spans="1:29" x14ac:dyDescent="0.2">
      <c r="A60" s="44"/>
      <c r="B60" s="44">
        <v>10298</v>
      </c>
      <c r="C60" s="44">
        <v>0</v>
      </c>
      <c r="D60" s="44">
        <v>15</v>
      </c>
      <c r="E60" s="44">
        <v>2</v>
      </c>
      <c r="F60" s="44">
        <v>7</v>
      </c>
      <c r="G60" s="44">
        <f t="shared" si="2"/>
        <v>9</v>
      </c>
      <c r="H60" s="44">
        <v>0</v>
      </c>
      <c r="I60" s="44">
        <v>6</v>
      </c>
      <c r="J60" s="44"/>
      <c r="K60" s="44">
        <v>16</v>
      </c>
      <c r="L60" s="44">
        <v>17</v>
      </c>
      <c r="M60" s="44">
        <v>29</v>
      </c>
      <c r="N60" s="44">
        <v>29</v>
      </c>
      <c r="O60" s="44">
        <v>2</v>
      </c>
      <c r="R60" s="44">
        <v>0</v>
      </c>
      <c r="S60" s="44">
        <v>92</v>
      </c>
      <c r="T60" s="44">
        <v>0</v>
      </c>
      <c r="U60" s="44">
        <v>309</v>
      </c>
      <c r="V60" s="44">
        <v>181</v>
      </c>
      <c r="W60" s="44">
        <v>1044</v>
      </c>
      <c r="X60" s="44">
        <f t="shared" si="3"/>
        <v>14.775510204081632</v>
      </c>
      <c r="Y60" s="44">
        <v>63</v>
      </c>
      <c r="Z60" s="44">
        <v>1162</v>
      </c>
      <c r="AA60" s="44">
        <v>118</v>
      </c>
      <c r="AB60" s="44"/>
      <c r="AC60" s="44"/>
    </row>
    <row r="61" spans="1:29" x14ac:dyDescent="0.2">
      <c r="A61" s="44"/>
      <c r="B61" s="44">
        <v>10299</v>
      </c>
      <c r="C61" s="44">
        <v>0</v>
      </c>
      <c r="D61" s="44">
        <v>8</v>
      </c>
      <c r="E61" s="44">
        <v>1</v>
      </c>
      <c r="F61" s="44">
        <v>0</v>
      </c>
      <c r="G61" s="44">
        <f t="shared" si="2"/>
        <v>1</v>
      </c>
      <c r="H61" s="44">
        <v>0</v>
      </c>
      <c r="I61" s="44">
        <v>7</v>
      </c>
      <c r="J61" s="44"/>
      <c r="K61" s="44">
        <v>7</v>
      </c>
      <c r="L61" s="44">
        <v>8</v>
      </c>
      <c r="M61" s="44">
        <v>10</v>
      </c>
      <c r="N61" s="44">
        <v>10</v>
      </c>
      <c r="O61" s="44">
        <v>5</v>
      </c>
      <c r="R61" s="44">
        <v>0</v>
      </c>
      <c r="S61" s="44">
        <v>97</v>
      </c>
      <c r="T61" s="44">
        <v>0</v>
      </c>
      <c r="U61" s="44">
        <v>268</v>
      </c>
      <c r="V61" s="44">
        <v>83</v>
      </c>
      <c r="W61" s="44">
        <v>1157</v>
      </c>
      <c r="X61" s="44">
        <f t="shared" si="3"/>
        <v>6.6935483870967749</v>
      </c>
      <c r="Y61" s="44">
        <v>17</v>
      </c>
      <c r="Z61" s="44">
        <v>19</v>
      </c>
      <c r="AA61" s="44">
        <v>157</v>
      </c>
      <c r="AB61" s="44"/>
      <c r="AC61" s="44"/>
    </row>
    <row r="62" spans="1:29" x14ac:dyDescent="0.2">
      <c r="A62" s="44"/>
      <c r="B62" s="44">
        <v>10300</v>
      </c>
      <c r="C62" s="44">
        <v>0</v>
      </c>
      <c r="D62" s="44">
        <v>8</v>
      </c>
      <c r="E62" s="44">
        <v>0</v>
      </c>
      <c r="F62" s="44">
        <v>3</v>
      </c>
      <c r="G62" s="44">
        <f t="shared" si="2"/>
        <v>3</v>
      </c>
      <c r="H62" s="44">
        <v>0</v>
      </c>
      <c r="I62" s="44">
        <v>4</v>
      </c>
      <c r="J62" s="44"/>
      <c r="K62" s="44">
        <v>12</v>
      </c>
      <c r="L62" s="44">
        <v>12</v>
      </c>
      <c r="M62" s="44">
        <v>11</v>
      </c>
      <c r="N62" s="44">
        <v>11</v>
      </c>
      <c r="O62" s="44">
        <v>3</v>
      </c>
      <c r="R62" s="44">
        <v>0</v>
      </c>
      <c r="S62" s="44">
        <v>0</v>
      </c>
      <c r="T62" s="44">
        <v>0</v>
      </c>
      <c r="U62" s="44">
        <v>351</v>
      </c>
      <c r="V62" s="44">
        <v>210</v>
      </c>
      <c r="W62" s="44">
        <v>1049</v>
      </c>
      <c r="X62" s="44">
        <f t="shared" si="3"/>
        <v>16.679904686258936</v>
      </c>
      <c r="Y62" s="44">
        <v>21</v>
      </c>
      <c r="Z62" s="44">
        <v>1219</v>
      </c>
      <c r="AA62" s="44">
        <v>121</v>
      </c>
      <c r="AB62" s="44"/>
      <c r="AC62" s="44"/>
    </row>
    <row r="63" spans="1:29" x14ac:dyDescent="0.2">
      <c r="A63" s="44"/>
      <c r="B63" s="44">
        <v>10301</v>
      </c>
      <c r="C63" s="44">
        <v>0</v>
      </c>
      <c r="D63" s="44">
        <v>20</v>
      </c>
      <c r="E63" s="44">
        <v>7</v>
      </c>
      <c r="F63" s="44">
        <v>6</v>
      </c>
      <c r="G63" s="44">
        <f t="shared" si="2"/>
        <v>13</v>
      </c>
      <c r="H63" s="44">
        <v>0</v>
      </c>
      <c r="I63" s="44">
        <v>6</v>
      </c>
      <c r="J63" s="44"/>
      <c r="K63" s="44">
        <v>12</v>
      </c>
      <c r="L63" s="44">
        <v>12</v>
      </c>
      <c r="M63" s="44">
        <v>22</v>
      </c>
      <c r="N63" s="44">
        <v>22</v>
      </c>
      <c r="O63" s="44">
        <v>4</v>
      </c>
      <c r="R63" s="44">
        <v>0</v>
      </c>
      <c r="S63" s="44">
        <v>235</v>
      </c>
      <c r="T63" s="44">
        <v>0</v>
      </c>
      <c r="U63" s="44">
        <v>364</v>
      </c>
      <c r="V63" s="44">
        <v>287</v>
      </c>
      <c r="W63" s="44">
        <v>938</v>
      </c>
      <c r="X63" s="44">
        <f t="shared" si="3"/>
        <v>23.428571428571431</v>
      </c>
      <c r="Y63" s="44">
        <v>116</v>
      </c>
      <c r="Z63" s="44">
        <v>1107</v>
      </c>
      <c r="AA63" s="44">
        <v>102</v>
      </c>
      <c r="AB63" s="44"/>
      <c r="AC63" s="44"/>
    </row>
    <row r="64" spans="1:29" x14ac:dyDescent="0.2">
      <c r="A64" s="44"/>
      <c r="B64" s="44">
        <v>1</v>
      </c>
      <c r="C64" s="44">
        <v>7</v>
      </c>
      <c r="D64" s="44">
        <v>37</v>
      </c>
      <c r="E64" s="44">
        <v>0</v>
      </c>
      <c r="F64" s="44">
        <v>0</v>
      </c>
      <c r="G64" s="44">
        <f t="shared" si="2"/>
        <v>0</v>
      </c>
      <c r="H64" s="44">
        <v>44</v>
      </c>
      <c r="I64" s="44">
        <v>4</v>
      </c>
      <c r="J64" s="44">
        <v>0</v>
      </c>
      <c r="K64" s="44">
        <v>31</v>
      </c>
      <c r="L64" s="44">
        <v>32</v>
      </c>
      <c r="M64" s="44">
        <v>0</v>
      </c>
      <c r="N64" s="44">
        <v>0</v>
      </c>
      <c r="O64" s="44"/>
      <c r="R64" s="44">
        <v>21</v>
      </c>
      <c r="S64" s="44">
        <v>0</v>
      </c>
      <c r="T64" s="44">
        <v>260</v>
      </c>
      <c r="U64" s="44">
        <v>78</v>
      </c>
      <c r="V64" s="44">
        <v>426</v>
      </c>
      <c r="W64" s="44">
        <v>770</v>
      </c>
      <c r="X64" s="44">
        <f t="shared" si="3"/>
        <v>35.618729096989966</v>
      </c>
      <c r="Y64" s="44">
        <v>0</v>
      </c>
      <c r="Z64" s="44">
        <v>0</v>
      </c>
      <c r="AA64" s="44"/>
      <c r="AB64" s="44">
        <v>0</v>
      </c>
      <c r="AC64" s="44">
        <v>1</v>
      </c>
    </row>
    <row r="65" spans="1:30" x14ac:dyDescent="0.2">
      <c r="A65" s="44"/>
      <c r="B65" s="44">
        <v>4</v>
      </c>
      <c r="C65" s="44">
        <v>0</v>
      </c>
      <c r="D65" s="44">
        <v>14</v>
      </c>
      <c r="E65" s="44">
        <v>0</v>
      </c>
      <c r="F65" s="44">
        <v>2</v>
      </c>
      <c r="G65" s="44">
        <f t="shared" si="2"/>
        <v>2</v>
      </c>
      <c r="H65" s="44">
        <v>0</v>
      </c>
      <c r="I65" s="44">
        <v>7</v>
      </c>
      <c r="J65" s="44">
        <v>0</v>
      </c>
      <c r="K65" s="44">
        <v>24</v>
      </c>
      <c r="L65" s="44">
        <v>24</v>
      </c>
      <c r="M65" s="44"/>
      <c r="N65" s="44"/>
      <c r="O65" s="44">
        <v>5</v>
      </c>
      <c r="R65" s="44">
        <v>0</v>
      </c>
      <c r="S65" s="44">
        <v>0</v>
      </c>
      <c r="T65" s="44">
        <v>0</v>
      </c>
      <c r="U65" s="44">
        <v>72</v>
      </c>
      <c r="V65" s="44">
        <v>123</v>
      </c>
      <c r="W65" s="44">
        <v>1309</v>
      </c>
      <c r="X65" s="44">
        <f t="shared" si="3"/>
        <v>8.589385474860336</v>
      </c>
      <c r="Y65" s="44">
        <v>0</v>
      </c>
      <c r="Z65" s="44">
        <v>0</v>
      </c>
      <c r="AA65" s="44">
        <v>19</v>
      </c>
      <c r="AB65" s="44">
        <v>0</v>
      </c>
      <c r="AC65" s="44">
        <v>0</v>
      </c>
    </row>
    <row r="66" spans="1:30" x14ac:dyDescent="0.2">
      <c r="A66" s="44"/>
      <c r="B66" s="44">
        <v>12</v>
      </c>
      <c r="C66" s="44">
        <v>1</v>
      </c>
      <c r="D66" s="44">
        <v>16</v>
      </c>
      <c r="E66" s="44">
        <v>0</v>
      </c>
      <c r="F66" s="44">
        <v>2</v>
      </c>
      <c r="G66" s="44">
        <f t="shared" si="2"/>
        <v>2</v>
      </c>
      <c r="H66" s="44">
        <v>15</v>
      </c>
      <c r="I66" s="44">
        <v>5</v>
      </c>
      <c r="J66" s="44">
        <v>0</v>
      </c>
      <c r="K66" s="44">
        <v>38</v>
      </c>
      <c r="L66" s="44">
        <v>40</v>
      </c>
      <c r="M66" s="44"/>
      <c r="N66" s="44"/>
      <c r="O66" s="44"/>
      <c r="R66" s="44">
        <v>2</v>
      </c>
      <c r="S66" s="44">
        <v>0</v>
      </c>
      <c r="T66" s="44">
        <v>61</v>
      </c>
      <c r="U66" s="44">
        <v>78</v>
      </c>
      <c r="V66" s="44">
        <v>382</v>
      </c>
      <c r="W66" s="44">
        <v>822</v>
      </c>
      <c r="X66" s="44">
        <f t="shared" si="3"/>
        <v>31.727574750830566</v>
      </c>
      <c r="Y66" s="44">
        <v>0</v>
      </c>
      <c r="Z66" s="44">
        <v>0</v>
      </c>
      <c r="AA66" s="44"/>
      <c r="AB66" s="44">
        <v>1</v>
      </c>
      <c r="AC66" s="44">
        <v>0</v>
      </c>
    </row>
    <row r="67" spans="1:30" x14ac:dyDescent="0.2">
      <c r="A67" s="44"/>
      <c r="B67" s="44">
        <v>13</v>
      </c>
      <c r="C67" s="44">
        <v>2</v>
      </c>
      <c r="D67" s="44">
        <v>16</v>
      </c>
      <c r="E67" s="44">
        <v>0</v>
      </c>
      <c r="F67" s="44">
        <v>2</v>
      </c>
      <c r="G67" s="44">
        <f t="shared" si="2"/>
        <v>2</v>
      </c>
      <c r="H67" s="44">
        <v>7</v>
      </c>
      <c r="I67" s="44">
        <v>8</v>
      </c>
      <c r="J67" s="44">
        <v>0</v>
      </c>
      <c r="K67" s="44">
        <v>29</v>
      </c>
      <c r="L67" s="44">
        <v>32</v>
      </c>
      <c r="M67" s="44"/>
      <c r="N67" s="44"/>
      <c r="O67" s="44"/>
      <c r="R67" s="44">
        <v>2</v>
      </c>
      <c r="S67" s="44">
        <v>0</v>
      </c>
      <c r="T67" s="44">
        <v>24</v>
      </c>
      <c r="U67" s="44">
        <v>114</v>
      </c>
      <c r="V67" s="44">
        <v>248</v>
      </c>
      <c r="W67" s="44">
        <v>961</v>
      </c>
      <c r="X67" s="44">
        <f t="shared" si="3"/>
        <v>20.512820512820511</v>
      </c>
      <c r="Y67" s="44">
        <v>0</v>
      </c>
      <c r="Z67" s="44">
        <v>0</v>
      </c>
      <c r="AA67" s="44"/>
      <c r="AB67" s="44">
        <v>1</v>
      </c>
      <c r="AC67" s="44">
        <v>0</v>
      </c>
    </row>
    <row r="68" spans="1:30" x14ac:dyDescent="0.2">
      <c r="A68" s="44"/>
      <c r="B68" s="44">
        <v>10270</v>
      </c>
      <c r="C68" s="44">
        <v>6</v>
      </c>
      <c r="D68" s="44">
        <v>13</v>
      </c>
      <c r="E68" s="44">
        <v>2</v>
      </c>
      <c r="F68" s="44">
        <v>2</v>
      </c>
      <c r="G68" s="44">
        <f t="shared" si="2"/>
        <v>4</v>
      </c>
      <c r="H68" s="44">
        <v>2</v>
      </c>
      <c r="I68" s="44">
        <v>7</v>
      </c>
      <c r="J68" s="44"/>
      <c r="K68" s="44">
        <v>17</v>
      </c>
      <c r="L68" s="44">
        <v>19</v>
      </c>
      <c r="M68" s="44">
        <v>21</v>
      </c>
      <c r="N68" s="44">
        <v>21</v>
      </c>
      <c r="O68" s="44">
        <v>3</v>
      </c>
      <c r="R68" s="44">
        <v>292</v>
      </c>
      <c r="S68" s="44">
        <v>0</v>
      </c>
      <c r="T68" s="44">
        <v>16</v>
      </c>
      <c r="U68" s="44">
        <v>289</v>
      </c>
      <c r="V68" s="44">
        <v>220</v>
      </c>
      <c r="W68" s="44">
        <v>1035</v>
      </c>
      <c r="X68" s="44">
        <f t="shared" si="3"/>
        <v>17.529880478087652</v>
      </c>
      <c r="Y68" s="44">
        <v>63</v>
      </c>
      <c r="Z68" s="44">
        <v>1187</v>
      </c>
      <c r="AA68" s="44">
        <v>156</v>
      </c>
      <c r="AB68" s="44"/>
      <c r="AC68" s="44"/>
    </row>
    <row r="69" spans="1:30" x14ac:dyDescent="0.2">
      <c r="A69" s="44"/>
      <c r="B69" s="44">
        <v>10271</v>
      </c>
      <c r="C69" s="44">
        <v>4</v>
      </c>
      <c r="D69" s="44">
        <v>5</v>
      </c>
      <c r="E69" s="44">
        <v>0</v>
      </c>
      <c r="F69" s="44">
        <v>2</v>
      </c>
      <c r="G69" s="44">
        <f t="shared" si="2"/>
        <v>2</v>
      </c>
      <c r="H69" s="44">
        <v>8</v>
      </c>
      <c r="I69" s="44">
        <v>3</v>
      </c>
      <c r="J69" s="44">
        <v>0</v>
      </c>
      <c r="K69" s="44">
        <v>14</v>
      </c>
      <c r="L69" s="44">
        <v>15</v>
      </c>
      <c r="M69" s="44">
        <v>15</v>
      </c>
      <c r="N69" s="44">
        <v>15</v>
      </c>
      <c r="O69" s="44"/>
      <c r="R69" s="44">
        <v>123</v>
      </c>
      <c r="S69" s="44">
        <v>0</v>
      </c>
      <c r="T69" s="44">
        <v>219</v>
      </c>
      <c r="U69" s="44">
        <v>195</v>
      </c>
      <c r="V69" s="44">
        <v>343</v>
      </c>
      <c r="W69" s="44">
        <v>880</v>
      </c>
      <c r="X69" s="44">
        <f t="shared" si="3"/>
        <v>28.045789043336061</v>
      </c>
      <c r="Y69" s="44">
        <v>35</v>
      </c>
      <c r="Z69" s="44">
        <v>1130</v>
      </c>
      <c r="AA69" s="44">
        <v>99</v>
      </c>
      <c r="AB69" s="44"/>
      <c r="AC69" s="44"/>
    </row>
    <row r="70" spans="1:30" x14ac:dyDescent="0.2">
      <c r="A70" s="44"/>
      <c r="B70" s="44">
        <v>10273</v>
      </c>
      <c r="C70" s="44">
        <v>1</v>
      </c>
      <c r="D70" s="44">
        <v>9</v>
      </c>
      <c r="E70" s="44">
        <v>0</v>
      </c>
      <c r="F70" s="44">
        <v>1</v>
      </c>
      <c r="G70" s="44">
        <f t="shared" si="2"/>
        <v>1</v>
      </c>
      <c r="H70" s="44">
        <v>24</v>
      </c>
      <c r="I70" s="44">
        <v>5</v>
      </c>
      <c r="J70" s="44">
        <v>0</v>
      </c>
      <c r="K70" s="44">
        <v>16</v>
      </c>
      <c r="L70" s="44">
        <v>17</v>
      </c>
      <c r="M70" s="44">
        <v>26</v>
      </c>
      <c r="N70" s="44">
        <v>26</v>
      </c>
      <c r="O70" s="44"/>
      <c r="R70" s="44">
        <v>2</v>
      </c>
      <c r="S70" s="44">
        <v>0</v>
      </c>
      <c r="T70" s="44">
        <v>743</v>
      </c>
      <c r="U70" s="44">
        <v>216</v>
      </c>
      <c r="V70" s="44">
        <v>212</v>
      </c>
      <c r="W70" s="44">
        <v>1009</v>
      </c>
      <c r="X70" s="44">
        <f t="shared" si="3"/>
        <v>17.362817362817363</v>
      </c>
      <c r="Y70" s="44">
        <v>27</v>
      </c>
      <c r="Z70" s="44">
        <v>1192</v>
      </c>
      <c r="AA70" s="44">
        <v>10</v>
      </c>
      <c r="AB70" s="44"/>
      <c r="AC70" s="44"/>
    </row>
    <row r="71" spans="1:30" ht="16" thickBot="1" x14ac:dyDescent="0.25">
      <c r="A71" s="44"/>
      <c r="B71" s="44">
        <v>10274</v>
      </c>
      <c r="C71" s="44">
        <v>3</v>
      </c>
      <c r="D71" s="44">
        <v>6</v>
      </c>
      <c r="E71" s="44">
        <v>0</v>
      </c>
      <c r="F71" s="44">
        <v>2</v>
      </c>
      <c r="G71" s="44">
        <f t="shared" si="2"/>
        <v>2</v>
      </c>
      <c r="H71" s="44">
        <v>0</v>
      </c>
      <c r="I71" s="44">
        <v>5</v>
      </c>
      <c r="J71" s="44">
        <v>0</v>
      </c>
      <c r="K71" s="44">
        <v>10</v>
      </c>
      <c r="L71" s="44">
        <v>11</v>
      </c>
      <c r="M71" s="44">
        <v>15</v>
      </c>
      <c r="N71" s="44">
        <v>15</v>
      </c>
      <c r="O71" s="44"/>
      <c r="R71" s="44">
        <v>27</v>
      </c>
      <c r="S71" s="44">
        <v>0</v>
      </c>
      <c r="T71" s="44">
        <v>0</v>
      </c>
      <c r="U71" s="44">
        <v>210</v>
      </c>
      <c r="V71" s="44">
        <v>207</v>
      </c>
      <c r="W71" s="44">
        <v>1010</v>
      </c>
      <c r="X71" s="44">
        <f t="shared" si="3"/>
        <v>17.009038619556286</v>
      </c>
      <c r="Y71" s="44">
        <v>24</v>
      </c>
      <c r="Z71" s="44">
        <v>1183</v>
      </c>
      <c r="AA71" s="44">
        <v>365</v>
      </c>
      <c r="AB71" s="44"/>
      <c r="AC71" s="44"/>
    </row>
    <row r="72" spans="1:30" ht="16" thickBot="1" x14ac:dyDescent="0.25">
      <c r="B72" s="407" t="s">
        <v>24</v>
      </c>
      <c r="C72" s="63">
        <f>AVERAGE(C41:C63)</f>
        <v>0.95454545454545459</v>
      </c>
      <c r="D72" s="63">
        <f>AVERAGE(D41:D63)</f>
        <v>17.636363636363637</v>
      </c>
      <c r="E72" s="63">
        <f>AVERAGE(E41:E63)</f>
        <v>3.2727272727272729</v>
      </c>
      <c r="F72" s="63">
        <f>AVERAGE(F41:F63)</f>
        <v>3.2727272727272729</v>
      </c>
      <c r="G72" s="63">
        <f>AVERAGE(G41:G63)</f>
        <v>6.5454545454545459</v>
      </c>
      <c r="H72" s="63">
        <f>AVERAGE(H41:H63)</f>
        <v>2</v>
      </c>
      <c r="I72" s="63">
        <f>AVERAGE(I41:I63)</f>
        <v>4.5</v>
      </c>
      <c r="J72" s="63">
        <f>AVERAGE(J41:J63)</f>
        <v>0.22222222222222221</v>
      </c>
      <c r="K72" s="63">
        <f>AVERAGE(K41:K63)</f>
        <v>16.681818181818183</v>
      </c>
      <c r="L72" s="63">
        <f>AVERAGE(L41:L63)</f>
        <v>17.5</v>
      </c>
      <c r="M72" s="63">
        <f>AVERAGE(M41:M63)</f>
        <v>23.7</v>
      </c>
      <c r="N72" s="63">
        <f>AVERAGE(N41:N63)</f>
        <v>23.3</v>
      </c>
      <c r="O72" s="63">
        <f>AVERAGE(O41:O63)</f>
        <v>1.5555555555555556</v>
      </c>
      <c r="P72" s="13"/>
      <c r="R72" s="63">
        <f>AVERAGE(R41:R63)</f>
        <v>24.5</v>
      </c>
      <c r="S72" s="63">
        <f>AVERAGE(S41:S63)</f>
        <v>72.045454545454547</v>
      </c>
      <c r="T72" s="63">
        <f>AVERAGE(T41:T63)</f>
        <v>8.7727272727272734</v>
      </c>
      <c r="U72" s="63">
        <f>AVERAGE(U41:U63)</f>
        <v>159.77272727272728</v>
      </c>
      <c r="V72" s="63">
        <f>AVERAGE(V41:V63)</f>
        <v>398.36363636363637</v>
      </c>
      <c r="W72" s="63">
        <f>AVERAGE(W41:W63)</f>
        <v>816.0454545454545</v>
      </c>
      <c r="X72" s="63">
        <f>AVERAGE(X41:X63)</f>
        <v>33.034228816551163</v>
      </c>
      <c r="Y72" s="63">
        <f>AVERAGE(Y41:Y63)</f>
        <v>160.4</v>
      </c>
      <c r="Z72" s="63">
        <f>AVERAGE(Z41:Z63)</f>
        <v>971.45</v>
      </c>
      <c r="AA72" s="63">
        <f>AVERAGE(AA41:AA63)</f>
        <v>147.30769230769232</v>
      </c>
      <c r="AB72" s="63"/>
      <c r="AC72" s="63"/>
      <c r="AD72" s="37"/>
    </row>
    <row r="73" spans="1:30" ht="16" thickBot="1" x14ac:dyDescent="0.25">
      <c r="B73" s="63" t="s">
        <v>27</v>
      </c>
      <c r="C73" s="38">
        <f>STDEV(C41:C63)/SQRT(22)</f>
        <v>0.37495900339986216</v>
      </c>
      <c r="D73" s="38">
        <f>STDEV(D41:D63)/SQRT(22)</f>
        <v>2.3909510637765599</v>
      </c>
      <c r="E73" s="38">
        <f>STDEV(E41:E63)/SQRT(22)</f>
        <v>0.75070477184226381</v>
      </c>
      <c r="F73" s="38">
        <f>STDEV(F41:F63)/SQRT(22)</f>
        <v>0.75930538484443677</v>
      </c>
      <c r="G73" s="38">
        <f>STDEV(G41:G63)/SQRT(22)</f>
        <v>1.2391997011185334</v>
      </c>
      <c r="H73" s="38">
        <f>STDEV(H41:H63)/SQRT(22)</f>
        <v>0.91405570699921534</v>
      </c>
      <c r="I73" s="38">
        <f>STDEV(I41:I63)/SQRT(22)</f>
        <v>0.5875696513930031</v>
      </c>
      <c r="J73" s="38">
        <f>STDEV(J41:J63)/SQRT(22)</f>
        <v>0.15608093943649012</v>
      </c>
      <c r="K73" s="38">
        <f>STDEV(K41:K63)/SQRT(22)</f>
        <v>1.7250213169350581</v>
      </c>
      <c r="L73" s="38">
        <f>STDEV(L41:L63)/SQRT(22)</f>
        <v>1.7014763133883599</v>
      </c>
      <c r="M73" s="38">
        <f>STDEV(M41:M63)/SQRT(22)</f>
        <v>5.2502449247949308</v>
      </c>
      <c r="N73" s="38">
        <f>STDEV(N41:N63)/SQRT(22)</f>
        <v>5.1740519322025733</v>
      </c>
      <c r="O73" s="38">
        <f>STDEV(O41:O63)/SQRT(22)</f>
        <v>0.427879431710392</v>
      </c>
      <c r="P73" s="13"/>
      <c r="R73" s="38">
        <f>STDEV(R41:R63)/SQRT(22)</f>
        <v>16.538653399749819</v>
      </c>
      <c r="S73" s="38">
        <f>STDEV(S41:S63)/SQRT(22)</f>
        <v>16.657678607533914</v>
      </c>
      <c r="T73" s="38">
        <f>STDEV(T41:T63)/SQRT(22)</f>
        <v>3.2493301462079054</v>
      </c>
      <c r="U73" s="38">
        <f>STDEV(U41:U63)/SQRT(22)</f>
        <v>28.627699163329009</v>
      </c>
      <c r="V73" s="38">
        <f>STDEV(V41:V63)/SQRT(22)</f>
        <v>72.81719819257728</v>
      </c>
      <c r="W73" s="38">
        <f>STDEV(W41:W63)/SQRT(22)</f>
        <v>78.366258455945825</v>
      </c>
      <c r="X73" s="38">
        <f>STDEV(X41:X63)/SQRT(22)</f>
        <v>6.0947405255316269</v>
      </c>
      <c r="Y73" s="38">
        <f>STDEV(Y41:Y63)/SQRT(22)</f>
        <v>42.612721329888757</v>
      </c>
      <c r="Z73" s="38">
        <f>STDEV(Z41:Z63)/SQRT(22)</f>
        <v>70.154732436618886</v>
      </c>
      <c r="AA73" s="38">
        <f>STDEV(AA41:AA63)/SQRT(22)</f>
        <v>56.885343522671178</v>
      </c>
      <c r="AB73" s="38"/>
      <c r="AC73" s="38"/>
      <c r="AD73" s="37"/>
    </row>
    <row r="74" spans="1:30" ht="16" thickBot="1" x14ac:dyDescent="0.25">
      <c r="B74" s="62" t="s">
        <v>25</v>
      </c>
      <c r="C74" s="38">
        <f>AVERAGE(C64,C65,C66,C67,C68,C69,C70,C71)</f>
        <v>3</v>
      </c>
      <c r="D74" s="38">
        <f>AVERAGE(D64,D65,D66,D67,D68,D69,D70,D71)</f>
        <v>14.5</v>
      </c>
      <c r="E74" s="38">
        <f>AVERAGE(E64,E65,E66,E67,E68,E69,E70,E71)</f>
        <v>0.25</v>
      </c>
      <c r="F74" s="38">
        <f>AVERAGE(F64,F65,F66,F67,F68,F69,F70,F71)</f>
        <v>1.625</v>
      </c>
      <c r="G74" s="38">
        <f>AVERAGE(G64,G65,G66,G67,G68,G69,G70,G71)</f>
        <v>1.875</v>
      </c>
      <c r="H74" s="38">
        <f>AVERAGE(H64,H65,H66,H67,H68,H69,H70,H71)</f>
        <v>12.5</v>
      </c>
      <c r="I74" s="38">
        <f>AVERAGE(I64,I65,I66,I67,I68,I69,I70,I71)</f>
        <v>5.5</v>
      </c>
      <c r="J74" s="38">
        <f>AVERAGE(J64,J65,J66,J67,J68,J69,J70,J71)</f>
        <v>0</v>
      </c>
      <c r="K74" s="38">
        <f>AVERAGE(K64,K65,K66,K67,K68,K69,K70,K71)</f>
        <v>22.375</v>
      </c>
      <c r="L74" s="38">
        <f>AVERAGE(L64,L65,L66,L67,L68,L69,L70,L71)</f>
        <v>23.75</v>
      </c>
      <c r="M74" s="38">
        <f>AVERAGE(M64,M65,M66,M67,M68,M69,M70,M71)</f>
        <v>15.4</v>
      </c>
      <c r="N74" s="38">
        <f>AVERAGE(N64,N65,N66,N67,N68,N69,N70,N71)</f>
        <v>15.4</v>
      </c>
      <c r="O74" s="38">
        <f>AVERAGE(O64,O65,O66,O67,O68,O69,O70,O71)</f>
        <v>4</v>
      </c>
      <c r="P74" s="13"/>
      <c r="R74" s="38">
        <f>AVERAGE(R64,R65,R66,R67,R68,R69,R70,R71)</f>
        <v>58.625</v>
      </c>
      <c r="S74" s="38">
        <f>AVERAGE(S64,S65,S66,S67,S68,S69,S70,S71)</f>
        <v>0</v>
      </c>
      <c r="T74" s="38">
        <f>AVERAGE(T64,T65,T66,T67,T68,T69,T70,T71)</f>
        <v>165.375</v>
      </c>
      <c r="U74" s="38">
        <f>AVERAGE(U64,U65,U66,U67,U68,U69,U70,U71)</f>
        <v>156.5</v>
      </c>
      <c r="V74" s="38">
        <f>AVERAGE(V64,V65,V66,V67,V68,V69,V70,V71)</f>
        <v>270.125</v>
      </c>
      <c r="W74" s="38">
        <f>AVERAGE(W64,W65,W66,W67,W68,W69,W70,W71)</f>
        <v>974.5</v>
      </c>
      <c r="X74" s="38">
        <f>AVERAGE(X64,X65,X66,X67,X68,X69,X70,X71)</f>
        <v>22.049504417412344</v>
      </c>
      <c r="Y74" s="38">
        <f>AVERAGE(Y64,Y65,Y66,Y67,Y68,Y69,Y70,Y71)</f>
        <v>18.625</v>
      </c>
      <c r="Z74" s="38">
        <f>AVERAGE(Z64,Z65,Z66,Z67,Z68,Z69,Z70,Z71)</f>
        <v>586.5</v>
      </c>
      <c r="AA74" s="38">
        <f>AVERAGE(AA64,AA65,AA66,AA67,AA68,AA69,AA70,AA71)</f>
        <v>129.80000000000001</v>
      </c>
      <c r="AB74" s="38"/>
      <c r="AC74" s="38"/>
      <c r="AD74" s="38"/>
    </row>
    <row r="75" spans="1:30" ht="16" thickBot="1" x14ac:dyDescent="0.25">
      <c r="B75" s="63"/>
      <c r="C75" s="39">
        <f>STDEV(C64,C65,C66,C67,C68,C69,C70,C71)/SQRT(8)</f>
        <v>0.88640526042791823</v>
      </c>
      <c r="D75" s="39">
        <f>STDEV(D64,D65,D66,D67,D68,D69,D70,D71)/SQRT(8)</f>
        <v>3.5506538633247335</v>
      </c>
      <c r="E75" s="39">
        <f>STDEV(E64,E65,E66,E67,E68,E69,E70,E71)/SQRT(8)</f>
        <v>0.25</v>
      </c>
      <c r="F75" s="39">
        <f>STDEV(F64,F65,F66,F67,F68,F69,F70,F71)/SQRT(8)</f>
        <v>0.26305214040457559</v>
      </c>
      <c r="G75" s="39">
        <f>STDEV(G64,G65,G66,G67,G68,G69,G70,G71)/SQRT(8)</f>
        <v>0.39809815731442771</v>
      </c>
      <c r="H75" s="39">
        <f>STDEV(H64,H65,H66,H67,H68,H69,H70,H71)/SQRT(8)</f>
        <v>5.3519021985511968</v>
      </c>
      <c r="I75" s="39">
        <f>STDEV(I64,I65,I66,I67,I68,I69,I70,I71)/SQRT(8)</f>
        <v>0.59761430466719678</v>
      </c>
      <c r="J75" s="39">
        <f>STDEV(J64,J65,J66,J67,J68,J69,J70,J71)/SQRT(8)</f>
        <v>0</v>
      </c>
      <c r="K75" s="39">
        <f>STDEV(K64,K65,K66,K67,K68,K69,K70,K71)/SQRT(8)</f>
        <v>3.4275016932370517</v>
      </c>
      <c r="L75" s="39">
        <f>STDEV(L64,L65,L66,L67,L68,L69,L70,L71)/SQRT(8)</f>
        <v>3.5544238030134463</v>
      </c>
      <c r="M75" s="39">
        <f>STDEV(M64,M65,M66,M67,M68,M69,M70,M71)/SQRT(8)</f>
        <v>3.4514489710844636</v>
      </c>
      <c r="N75" s="39">
        <f>STDEV(N64,N65,N66,N67,N68,N69,N70,N71)/SQRT(8)</f>
        <v>3.4514489710844636</v>
      </c>
      <c r="O75" s="39">
        <f>STDEV(O64,O65,O66,O67,O68,O69,O70,O71)/SQRT(8)</f>
        <v>0.5</v>
      </c>
      <c r="P75" s="13"/>
      <c r="R75" s="39">
        <f>STDEV(R64,R65,R66,R67,R68,R69,R70,R71)/SQRT(8)</f>
        <v>36.371072443829391</v>
      </c>
      <c r="S75" s="39">
        <f>STDEV(S64,S65,S66,S67,S68,S69,S70,S71)/SQRT(8)</f>
        <v>0</v>
      </c>
      <c r="T75" s="39">
        <f>STDEV(T64,T65,T66,T67,T68,T69,T70,T71)/SQRT(8)</f>
        <v>89.977365705413462</v>
      </c>
      <c r="U75" s="39">
        <f>STDEV(U64,U65,U66,U67,U68,U69,U70,U71)/SQRT(8)</f>
        <v>28.881531419626228</v>
      </c>
      <c r="V75" s="39">
        <f>STDEV(V64,V65,V66,V67,V68,V69,V70,V71)/SQRT(8)</f>
        <v>36.384571641994476</v>
      </c>
      <c r="W75" s="39">
        <f>STDEV(W64,W65,W66,W67,W68,W69,W70,W71)/SQRT(8)</f>
        <v>58.582969246311549</v>
      </c>
      <c r="X75" s="39">
        <f>STDEV(X64,X65,X66,X67,X68,X69,X70,X71)/SQRT(8)</f>
        <v>3.1765852736097364</v>
      </c>
      <c r="Y75" s="39">
        <f>STDEV(Y64,Y65,Y66,Y67,Y68,Y69,Y70,Y71)/SQRT(8)</f>
        <v>8.1546163525418436</v>
      </c>
      <c r="Z75" s="39">
        <f>STDEV(Z64,Z65,Z66,Z67,Z68,Z69,Z70,Z71)/SQRT(8)</f>
        <v>221.77707597624112</v>
      </c>
      <c r="AA75" s="39">
        <f>STDEV(AA64,AA65,AA66,AA67,AA68,AA69,AA70,AA71)/SQRT(8)</f>
        <v>51.107362483305671</v>
      </c>
      <c r="AB75" s="39"/>
      <c r="AC75" s="39"/>
      <c r="AD75" s="37"/>
    </row>
    <row r="76" spans="1:30" ht="16" thickBot="1" x14ac:dyDescent="0.25">
      <c r="B76" s="37" t="s">
        <v>28</v>
      </c>
      <c r="C76" s="37">
        <f>AVERAGE(C41:C50)</f>
        <v>1.4</v>
      </c>
      <c r="D76" s="37">
        <f>AVERAGE(D41:D50)</f>
        <v>13.6</v>
      </c>
      <c r="E76" s="37">
        <f>AVERAGE(E41:E50)</f>
        <v>1.8</v>
      </c>
      <c r="F76" s="37">
        <f>AVERAGE(F41:F50)</f>
        <v>4.2</v>
      </c>
      <c r="G76" s="37">
        <f>AVERAGE(G41:G50)</f>
        <v>6</v>
      </c>
      <c r="H76" s="37">
        <f>AVERAGE(H41:H50)</f>
        <v>1.4</v>
      </c>
      <c r="I76" s="37">
        <f>AVERAGE(I41:I50)</f>
        <v>3.2</v>
      </c>
      <c r="J76" s="37">
        <f>AVERAGE(J41:J50)</f>
        <v>0.4</v>
      </c>
      <c r="K76" s="37">
        <f>AVERAGE(K41:K50)</f>
        <v>15</v>
      </c>
      <c r="L76" s="37">
        <f>AVERAGE(L41:L50)</f>
        <v>16</v>
      </c>
      <c r="M76" s="39">
        <f>AVERAGE(M41:M50)</f>
        <v>8.5</v>
      </c>
      <c r="N76" s="37">
        <f>AVERAGE(N41:N50)</f>
        <v>8.625</v>
      </c>
      <c r="O76" s="37">
        <f>AVERAGE(O41:O50)</f>
        <v>0</v>
      </c>
      <c r="P76" s="13"/>
      <c r="R76" s="39">
        <f>AVERAGE(R41:R50)</f>
        <v>40.799999999999997</v>
      </c>
      <c r="S76" s="39">
        <f>AVERAGE(S41:S50)</f>
        <v>27.3</v>
      </c>
      <c r="T76" s="39">
        <f>AVERAGE(T41:T50)</f>
        <v>5</v>
      </c>
      <c r="U76" s="39">
        <f>AVERAGE(U41:U50)</f>
        <v>101.6</v>
      </c>
      <c r="V76" s="39">
        <f>AVERAGE(V41:V50)</f>
        <v>281.8</v>
      </c>
      <c r="W76" s="39">
        <f>AVERAGE(W41:W50)</f>
        <v>935.8</v>
      </c>
      <c r="X76" s="39">
        <f>AVERAGE(X41:X50)</f>
        <v>23.240309412972906</v>
      </c>
      <c r="Y76" s="39">
        <f>AVERAGE(Y41:Y50)</f>
        <v>105.375</v>
      </c>
      <c r="Z76" s="39">
        <f>AVERAGE(Z41:Z50)</f>
        <v>1088.125</v>
      </c>
      <c r="AA76" s="39">
        <f>AVERAGE(AA41:AA50)</f>
        <v>0</v>
      </c>
      <c r="AB76" s="39"/>
      <c r="AC76" s="39"/>
      <c r="AD76" s="39"/>
    </row>
    <row r="77" spans="1:30" ht="16" thickBot="1" x14ac:dyDescent="0.25">
      <c r="B77" s="37" t="s">
        <v>26</v>
      </c>
      <c r="C77" s="38">
        <f>AVERAGE(C51:C57)</f>
        <v>0.66666666666666663</v>
      </c>
      <c r="D77" s="38">
        <f>AVERAGE(D51:D57)</f>
        <v>25.666666666666668</v>
      </c>
      <c r="E77" s="38">
        <f>AVERAGE(E51:E57)</f>
        <v>5.833333333333333</v>
      </c>
      <c r="F77" s="38">
        <f>AVERAGE(F51:F57)</f>
        <v>1.8333333333333333</v>
      </c>
      <c r="G77" s="38">
        <f>AVERAGE(G51:G57)</f>
        <v>7.666666666666667</v>
      </c>
      <c r="H77" s="38">
        <f>AVERAGE(H51:H57)</f>
        <v>4.833333333333333</v>
      </c>
      <c r="I77" s="38">
        <f>AVERAGE(I51:I57)</f>
        <v>6.333333333333333</v>
      </c>
      <c r="J77" s="38">
        <f>AVERAGE(J51:J57)</f>
        <v>0</v>
      </c>
      <c r="K77" s="38">
        <f>AVERAGE(K51:K57)</f>
        <v>22.666666666666668</v>
      </c>
      <c r="L77" s="38">
        <f>AVERAGE(L51:L57)</f>
        <v>23</v>
      </c>
      <c r="M77" s="38">
        <f>AVERAGE(M51:M57)</f>
        <v>38.333333333333336</v>
      </c>
      <c r="N77" s="38">
        <f>AVERAGE(N51:N57)</f>
        <v>36.833333333333336</v>
      </c>
      <c r="O77" s="37">
        <f>AVERAGE(O51:O57)</f>
        <v>0</v>
      </c>
      <c r="P77" s="13"/>
      <c r="R77" s="38">
        <f>AVERAGE(R51:R57)</f>
        <v>4</v>
      </c>
      <c r="S77" s="38">
        <f>AVERAGE(S51:S57)</f>
        <v>111.33333333333333</v>
      </c>
      <c r="T77" s="38">
        <f>AVERAGE(T51:T57)</f>
        <v>18.833333333333332</v>
      </c>
      <c r="U77" s="38">
        <f>AVERAGE(U51:U57)</f>
        <v>163.5</v>
      </c>
      <c r="V77" s="38">
        <f>AVERAGE(V51:V57)</f>
        <v>686.16666666666663</v>
      </c>
      <c r="W77" s="38">
        <f>AVERAGE(W51:W57)</f>
        <v>507.83333333333331</v>
      </c>
      <c r="X77" s="38">
        <f>AVERAGE(X51:X57)</f>
        <v>57.476824918190253</v>
      </c>
      <c r="Y77" s="38">
        <f>AVERAGE(Y51:Y57)</f>
        <v>309.66666666666669</v>
      </c>
      <c r="Z77" s="38">
        <f>AVERAGE(Z51:Z57)</f>
        <v>849.33333333333337</v>
      </c>
      <c r="AA77" s="38">
        <f>AVERAGE(AA51:AA57)</f>
        <v>0</v>
      </c>
      <c r="AB77" s="38"/>
      <c r="AC77" s="38"/>
      <c r="AD77" s="38"/>
    </row>
    <row r="80" spans="1:30" x14ac:dyDescent="0.2">
      <c r="A80" s="408" t="s">
        <v>16</v>
      </c>
      <c r="B80" s="408"/>
      <c r="C80" s="403" t="s">
        <v>10</v>
      </c>
      <c r="D80" s="403"/>
      <c r="E80" s="403"/>
      <c r="F80" s="403"/>
      <c r="G80" s="403"/>
      <c r="H80" s="403"/>
      <c r="I80" s="403"/>
      <c r="J80" s="403"/>
      <c r="K80" s="403"/>
      <c r="L80" s="409"/>
      <c r="M80" s="409"/>
      <c r="N80" s="409"/>
      <c r="O80" s="44"/>
      <c r="Q80" s="403" t="s">
        <v>13</v>
      </c>
      <c r="R80" s="403"/>
      <c r="S80" s="403"/>
      <c r="T80" s="403"/>
      <c r="U80" s="403"/>
      <c r="V80" s="403"/>
      <c r="W80" s="44"/>
      <c r="X80" s="44"/>
      <c r="Y80" s="44"/>
      <c r="Z80" s="44"/>
      <c r="AA80" s="44"/>
      <c r="AB80" s="44"/>
      <c r="AC80" s="44"/>
    </row>
    <row r="81" spans="1:29" x14ac:dyDescent="0.2">
      <c r="A81" s="44"/>
      <c r="B81" s="44" t="s">
        <v>0</v>
      </c>
      <c r="C81" s="44" t="s">
        <v>1</v>
      </c>
      <c r="D81" s="44" t="s">
        <v>2</v>
      </c>
      <c r="E81" s="44" t="s">
        <v>3</v>
      </c>
      <c r="F81" s="44" t="s">
        <v>4</v>
      </c>
      <c r="G81" s="44" t="s">
        <v>43</v>
      </c>
      <c r="H81" s="44" t="s">
        <v>5</v>
      </c>
      <c r="I81" s="44" t="s">
        <v>6</v>
      </c>
      <c r="J81" s="44" t="s">
        <v>7</v>
      </c>
      <c r="K81" s="44" t="s">
        <v>8</v>
      </c>
      <c r="L81" s="44" t="s">
        <v>9</v>
      </c>
      <c r="M81" s="44" t="s">
        <v>17</v>
      </c>
      <c r="N81" s="44" t="s">
        <v>18</v>
      </c>
      <c r="O81" s="44" t="s">
        <v>42</v>
      </c>
      <c r="Q81" s="44"/>
      <c r="R81" s="44" t="s">
        <v>1</v>
      </c>
      <c r="S81" s="44" t="s">
        <v>3</v>
      </c>
      <c r="T81" s="44" t="s">
        <v>5</v>
      </c>
      <c r="U81" s="44" t="s">
        <v>6</v>
      </c>
      <c r="V81" s="44" t="s">
        <v>8</v>
      </c>
      <c r="W81" s="44" t="s">
        <v>9</v>
      </c>
      <c r="X81" s="44" t="s">
        <v>49</v>
      </c>
      <c r="Y81" s="44" t="s">
        <v>17</v>
      </c>
      <c r="Z81" s="44" t="s">
        <v>18</v>
      </c>
      <c r="AA81" s="44" t="s">
        <v>42</v>
      </c>
      <c r="AB81" s="44" t="s">
        <v>22</v>
      </c>
      <c r="AC81" s="44" t="s">
        <v>23</v>
      </c>
    </row>
    <row r="82" spans="1:29" x14ac:dyDescent="0.2">
      <c r="A82" s="44"/>
      <c r="B82" s="44">
        <v>9702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Q82" s="44">
        <v>9702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>
        <v>0</v>
      </c>
      <c r="AC82" s="44">
        <v>0</v>
      </c>
    </row>
    <row r="83" spans="1:29" x14ac:dyDescent="0.2">
      <c r="A83" s="44"/>
      <c r="B83" s="44">
        <v>9704</v>
      </c>
      <c r="C83" s="44">
        <v>0</v>
      </c>
      <c r="D83" s="44">
        <v>24</v>
      </c>
      <c r="E83" s="44">
        <v>25</v>
      </c>
      <c r="F83" s="44">
        <v>9</v>
      </c>
      <c r="G83" s="44">
        <f>E83+F83</f>
        <v>34</v>
      </c>
      <c r="H83" s="44">
        <v>0</v>
      </c>
      <c r="I83" s="44">
        <v>10</v>
      </c>
      <c r="J83" s="44">
        <v>0</v>
      </c>
      <c r="K83" s="44">
        <v>22</v>
      </c>
      <c r="L83" s="44">
        <v>20</v>
      </c>
      <c r="M83" s="44"/>
      <c r="N83" s="44"/>
      <c r="O83" s="44"/>
      <c r="Q83" s="44">
        <v>9704</v>
      </c>
      <c r="R83" s="44">
        <v>0</v>
      </c>
      <c r="S83" s="44">
        <v>348</v>
      </c>
      <c r="T83" s="44">
        <v>0</v>
      </c>
      <c r="U83" s="44">
        <v>89</v>
      </c>
      <c r="V83" s="44">
        <v>922</v>
      </c>
      <c r="W83" s="44">
        <v>277</v>
      </c>
      <c r="X83" s="44">
        <f t="shared" ref="X83:X107" si="4">V83/(V83+W83)*100</f>
        <v>76.897414512093405</v>
      </c>
      <c r="Y83" s="44">
        <v>0</v>
      </c>
      <c r="Z83" s="44">
        <v>0</v>
      </c>
      <c r="AA83" s="44"/>
      <c r="AB83" s="44">
        <v>0</v>
      </c>
      <c r="AC83" s="44">
        <v>0</v>
      </c>
    </row>
    <row r="84" spans="1:29" x14ac:dyDescent="0.2">
      <c r="A84" s="44"/>
      <c r="B84" s="44">
        <v>9706</v>
      </c>
      <c r="C84" s="44">
        <v>0</v>
      </c>
      <c r="D84" s="44">
        <v>20</v>
      </c>
      <c r="E84" s="44">
        <v>0</v>
      </c>
      <c r="F84" s="44">
        <v>1</v>
      </c>
      <c r="G84" s="44">
        <f t="shared" ref="G84:G107" si="5">E84+F84</f>
        <v>1</v>
      </c>
      <c r="H84" s="44">
        <v>0</v>
      </c>
      <c r="I84" s="44">
        <v>2</v>
      </c>
      <c r="J84" s="44">
        <v>0</v>
      </c>
      <c r="K84" s="44">
        <v>24</v>
      </c>
      <c r="L84" s="44">
        <v>25</v>
      </c>
      <c r="M84" s="44">
        <v>0</v>
      </c>
      <c r="N84" s="44">
        <v>0</v>
      </c>
      <c r="O84" s="44">
        <v>0</v>
      </c>
      <c r="Q84" s="44">
        <v>9706</v>
      </c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</row>
    <row r="85" spans="1:29" x14ac:dyDescent="0.2">
      <c r="A85" s="44"/>
      <c r="B85" s="44">
        <v>9707</v>
      </c>
      <c r="C85" s="44">
        <v>5</v>
      </c>
      <c r="D85" s="44">
        <v>42</v>
      </c>
      <c r="E85" s="44">
        <v>2</v>
      </c>
      <c r="F85" s="44">
        <v>3</v>
      </c>
      <c r="G85" s="44">
        <f t="shared" si="5"/>
        <v>5</v>
      </c>
      <c r="H85" s="44">
        <v>0</v>
      </c>
      <c r="I85" s="44">
        <v>6</v>
      </c>
      <c r="J85" s="44">
        <v>0</v>
      </c>
      <c r="K85" s="44">
        <v>53</v>
      </c>
      <c r="L85" s="44">
        <v>53</v>
      </c>
      <c r="M85" s="44">
        <v>25</v>
      </c>
      <c r="N85" s="44">
        <v>24</v>
      </c>
      <c r="O85" s="44"/>
      <c r="Q85" s="44">
        <v>9707</v>
      </c>
      <c r="R85" s="44">
        <v>151</v>
      </c>
      <c r="S85" s="44">
        <v>232</v>
      </c>
      <c r="T85" s="44">
        <v>0</v>
      </c>
      <c r="U85" s="44">
        <v>214</v>
      </c>
      <c r="V85" s="44">
        <v>374</v>
      </c>
      <c r="W85" s="44">
        <v>827</v>
      </c>
      <c r="X85" s="44">
        <f t="shared" si="4"/>
        <v>31.140716069941714</v>
      </c>
      <c r="Y85" s="44">
        <v>44</v>
      </c>
      <c r="Z85" s="44">
        <v>1089</v>
      </c>
      <c r="AA85" s="44"/>
      <c r="AB85" s="44">
        <v>0</v>
      </c>
      <c r="AC85" s="44">
        <v>0</v>
      </c>
    </row>
    <row r="86" spans="1:29" x14ac:dyDescent="0.2">
      <c r="A86" s="44"/>
      <c r="B86" s="44">
        <v>10025</v>
      </c>
      <c r="C86" s="44">
        <v>0</v>
      </c>
      <c r="D86" s="44">
        <v>21</v>
      </c>
      <c r="E86" s="44">
        <v>0</v>
      </c>
      <c r="F86" s="44">
        <v>12</v>
      </c>
      <c r="G86" s="44">
        <f t="shared" si="5"/>
        <v>12</v>
      </c>
      <c r="H86" s="44">
        <v>0</v>
      </c>
      <c r="I86" s="44">
        <v>1</v>
      </c>
      <c r="J86" s="44">
        <v>0</v>
      </c>
      <c r="K86" s="44">
        <v>12</v>
      </c>
      <c r="L86" s="44">
        <v>11</v>
      </c>
      <c r="M86" s="44">
        <v>40</v>
      </c>
      <c r="N86" s="44">
        <v>37</v>
      </c>
      <c r="O86" s="44"/>
      <c r="Q86" s="44">
        <v>10025</v>
      </c>
      <c r="R86" s="44">
        <v>0</v>
      </c>
      <c r="S86" s="44">
        <v>0</v>
      </c>
      <c r="T86" s="44">
        <v>0</v>
      </c>
      <c r="U86" s="44">
        <v>3</v>
      </c>
      <c r="V86" s="44">
        <v>470</v>
      </c>
      <c r="W86" s="44">
        <v>354</v>
      </c>
      <c r="X86" s="44">
        <f t="shared" si="4"/>
        <v>57.038834951456309</v>
      </c>
      <c r="Y86" s="44">
        <v>385</v>
      </c>
      <c r="Z86" s="44">
        <v>436</v>
      </c>
      <c r="AA86" s="44"/>
      <c r="AB86" s="44">
        <v>0</v>
      </c>
      <c r="AC86" s="44">
        <v>0</v>
      </c>
    </row>
    <row r="87" spans="1:29" x14ac:dyDescent="0.2">
      <c r="A87" s="44"/>
      <c r="B87" s="44">
        <v>10026</v>
      </c>
      <c r="C87" s="44">
        <v>0</v>
      </c>
      <c r="D87" s="44">
        <v>22</v>
      </c>
      <c r="E87" s="44">
        <v>0</v>
      </c>
      <c r="F87" s="44">
        <v>1</v>
      </c>
      <c r="G87" s="44">
        <f t="shared" si="5"/>
        <v>1</v>
      </c>
      <c r="H87" s="44">
        <v>3</v>
      </c>
      <c r="I87" s="44">
        <v>1</v>
      </c>
      <c r="J87" s="44"/>
      <c r="K87" s="44">
        <v>13</v>
      </c>
      <c r="L87" s="44">
        <v>14</v>
      </c>
      <c r="M87" s="44">
        <v>0</v>
      </c>
      <c r="N87" s="44">
        <v>0</v>
      </c>
      <c r="O87" s="44">
        <v>0</v>
      </c>
      <c r="Q87" s="44">
        <v>10026</v>
      </c>
      <c r="R87" s="44">
        <v>0</v>
      </c>
      <c r="S87" s="44">
        <v>0</v>
      </c>
      <c r="T87" s="44">
        <v>15</v>
      </c>
      <c r="U87" s="44">
        <v>21</v>
      </c>
      <c r="V87" s="44">
        <v>135</v>
      </c>
      <c r="W87" s="44">
        <v>1066</v>
      </c>
      <c r="X87" s="44">
        <f t="shared" si="4"/>
        <v>11.240632805995004</v>
      </c>
      <c r="Y87" s="44">
        <v>0</v>
      </c>
      <c r="Z87" s="44">
        <v>0</v>
      </c>
      <c r="AA87" s="44"/>
      <c r="AB87" s="44">
        <v>1</v>
      </c>
      <c r="AC87" s="44">
        <v>0</v>
      </c>
    </row>
    <row r="88" spans="1:29" x14ac:dyDescent="0.2">
      <c r="A88" s="44"/>
      <c r="B88" s="44">
        <v>10027</v>
      </c>
      <c r="C88" s="44">
        <v>0</v>
      </c>
      <c r="D88" s="44">
        <v>15</v>
      </c>
      <c r="E88" s="44">
        <v>2</v>
      </c>
      <c r="F88" s="44">
        <v>17</v>
      </c>
      <c r="G88" s="44">
        <f t="shared" si="5"/>
        <v>19</v>
      </c>
      <c r="H88" s="44">
        <v>0</v>
      </c>
      <c r="I88" s="44">
        <v>3</v>
      </c>
      <c r="J88" s="44">
        <v>0</v>
      </c>
      <c r="K88" s="44">
        <v>23</v>
      </c>
      <c r="L88" s="44">
        <v>22</v>
      </c>
      <c r="M88" s="44">
        <v>41</v>
      </c>
      <c r="N88" s="44">
        <v>39</v>
      </c>
      <c r="O88" s="44"/>
      <c r="Q88" s="44">
        <v>10027</v>
      </c>
      <c r="R88" s="44">
        <v>0</v>
      </c>
      <c r="S88" s="44">
        <v>22</v>
      </c>
      <c r="T88" s="44"/>
      <c r="U88" s="44">
        <v>308</v>
      </c>
      <c r="V88" s="44">
        <v>876</v>
      </c>
      <c r="W88" s="44">
        <v>350</v>
      </c>
      <c r="X88" s="44">
        <f t="shared" si="4"/>
        <v>71.451876019575849</v>
      </c>
      <c r="Y88" s="44">
        <v>639</v>
      </c>
      <c r="Z88" s="44">
        <v>581</v>
      </c>
      <c r="AA88" s="44"/>
      <c r="AB88" s="44">
        <v>1</v>
      </c>
      <c r="AC88" s="44">
        <v>0</v>
      </c>
    </row>
    <row r="89" spans="1:29" x14ac:dyDescent="0.2">
      <c r="A89" s="44"/>
      <c r="B89" s="44">
        <v>10040</v>
      </c>
      <c r="C89" s="44">
        <v>1</v>
      </c>
      <c r="D89" s="44">
        <v>12</v>
      </c>
      <c r="E89" s="44">
        <v>0</v>
      </c>
      <c r="F89" s="44">
        <v>0</v>
      </c>
      <c r="G89" s="44">
        <f t="shared" si="5"/>
        <v>0</v>
      </c>
      <c r="H89" s="44">
        <v>0</v>
      </c>
      <c r="I89" s="44">
        <v>1</v>
      </c>
      <c r="J89" s="44">
        <v>0</v>
      </c>
      <c r="K89" s="44">
        <v>21</v>
      </c>
      <c r="L89" s="44">
        <v>22</v>
      </c>
      <c r="M89" s="44">
        <v>15</v>
      </c>
      <c r="N89" s="44">
        <v>15</v>
      </c>
      <c r="O89" s="44"/>
      <c r="Q89" s="44">
        <v>10040</v>
      </c>
      <c r="R89" s="44">
        <v>1</v>
      </c>
      <c r="S89" s="44">
        <v>0</v>
      </c>
      <c r="T89" s="44">
        <v>0</v>
      </c>
      <c r="U89" s="44">
        <v>32</v>
      </c>
      <c r="V89" s="44">
        <v>309</v>
      </c>
      <c r="W89" s="44">
        <v>958</v>
      </c>
      <c r="X89" s="44">
        <f t="shared" si="4"/>
        <v>24.388318863456984</v>
      </c>
      <c r="Y89" s="44">
        <v>114</v>
      </c>
      <c r="Z89" s="44">
        <v>1145</v>
      </c>
      <c r="AA89" s="44"/>
      <c r="AB89" s="44">
        <v>1</v>
      </c>
      <c r="AC89" s="44">
        <v>0</v>
      </c>
    </row>
    <row r="90" spans="1:29" x14ac:dyDescent="0.2">
      <c r="A90" s="44"/>
      <c r="B90" s="44">
        <v>10052</v>
      </c>
      <c r="C90" s="44">
        <v>0</v>
      </c>
      <c r="D90" s="44">
        <v>14</v>
      </c>
      <c r="E90" s="44">
        <v>1</v>
      </c>
      <c r="F90" s="44">
        <v>1</v>
      </c>
      <c r="G90" s="44">
        <f t="shared" si="5"/>
        <v>2</v>
      </c>
      <c r="H90" s="44">
        <v>0</v>
      </c>
      <c r="I90" s="44">
        <v>9</v>
      </c>
      <c r="J90" s="44">
        <v>0</v>
      </c>
      <c r="K90" s="44">
        <v>23</v>
      </c>
      <c r="L90" s="44">
        <v>24</v>
      </c>
      <c r="M90" s="44">
        <v>14</v>
      </c>
      <c r="N90" s="44">
        <v>14</v>
      </c>
      <c r="O90" s="44"/>
      <c r="Q90" s="44">
        <v>10052</v>
      </c>
      <c r="R90" s="44">
        <v>0</v>
      </c>
      <c r="S90" s="44">
        <v>7</v>
      </c>
      <c r="T90" s="44">
        <v>0</v>
      </c>
      <c r="U90" s="44">
        <v>161</v>
      </c>
      <c r="V90" s="44">
        <v>405</v>
      </c>
      <c r="W90" s="44">
        <v>793</v>
      </c>
      <c r="X90" s="44">
        <f t="shared" si="4"/>
        <v>33.806343906510847</v>
      </c>
      <c r="Y90" s="44">
        <v>124</v>
      </c>
      <c r="Z90" s="44">
        <v>929</v>
      </c>
      <c r="AA90" s="44"/>
      <c r="AB90" s="44">
        <v>1</v>
      </c>
      <c r="AC90" s="44">
        <v>0</v>
      </c>
    </row>
    <row r="91" spans="1:29" x14ac:dyDescent="0.2">
      <c r="A91" s="44"/>
      <c r="B91" s="44">
        <v>10053</v>
      </c>
      <c r="C91" s="44">
        <v>1</v>
      </c>
      <c r="D91" s="44">
        <v>21</v>
      </c>
      <c r="E91" s="44">
        <v>17</v>
      </c>
      <c r="F91" s="44">
        <v>2</v>
      </c>
      <c r="G91" s="44">
        <f t="shared" si="5"/>
        <v>19</v>
      </c>
      <c r="H91" s="44">
        <v>0</v>
      </c>
      <c r="I91" s="44">
        <v>8</v>
      </c>
      <c r="J91" s="44">
        <v>0</v>
      </c>
      <c r="K91" s="44">
        <v>27</v>
      </c>
      <c r="L91" s="44">
        <v>26</v>
      </c>
      <c r="M91" s="44">
        <v>28</v>
      </c>
      <c r="N91" s="44">
        <v>27</v>
      </c>
      <c r="O91" s="44"/>
      <c r="Q91" s="44">
        <v>10053</v>
      </c>
      <c r="R91" s="44">
        <v>6</v>
      </c>
      <c r="S91" s="44">
        <v>193</v>
      </c>
      <c r="T91" s="44">
        <v>0</v>
      </c>
      <c r="U91" s="44">
        <v>152</v>
      </c>
      <c r="V91" s="44">
        <v>592</v>
      </c>
      <c r="W91" s="44">
        <v>604</v>
      </c>
      <c r="X91" s="44">
        <f t="shared" si="4"/>
        <v>49.498327759197323</v>
      </c>
      <c r="Y91" s="44">
        <v>256</v>
      </c>
      <c r="Z91" s="44">
        <v>922</v>
      </c>
      <c r="AA91" s="44"/>
      <c r="AB91" s="44">
        <v>1</v>
      </c>
      <c r="AC91" s="44">
        <v>0</v>
      </c>
    </row>
    <row r="92" spans="1:29" x14ac:dyDescent="0.2">
      <c r="A92" s="44"/>
      <c r="B92" s="44">
        <v>10054</v>
      </c>
      <c r="C92" s="44">
        <v>0</v>
      </c>
      <c r="D92" s="44">
        <v>16</v>
      </c>
      <c r="E92" s="44">
        <v>0</v>
      </c>
      <c r="F92" s="44">
        <v>3</v>
      </c>
      <c r="G92" s="44">
        <f t="shared" si="5"/>
        <v>3</v>
      </c>
      <c r="H92" s="44">
        <v>0</v>
      </c>
      <c r="I92" s="44">
        <v>6</v>
      </c>
      <c r="J92" s="44">
        <v>0</v>
      </c>
      <c r="K92" s="44">
        <v>7</v>
      </c>
      <c r="L92" s="44">
        <v>6</v>
      </c>
      <c r="M92" s="44">
        <v>38</v>
      </c>
      <c r="N92" s="44">
        <v>38</v>
      </c>
      <c r="O92" s="44"/>
      <c r="Q92" s="44">
        <v>10054</v>
      </c>
      <c r="R92" s="44">
        <v>0</v>
      </c>
      <c r="S92" s="44">
        <v>21</v>
      </c>
      <c r="T92" s="44">
        <v>0</v>
      </c>
      <c r="U92" s="44">
        <v>202</v>
      </c>
      <c r="V92" s="44">
        <v>1025</v>
      </c>
      <c r="W92" s="44">
        <v>112</v>
      </c>
      <c r="X92" s="44">
        <f t="shared" si="4"/>
        <v>90.149516270888313</v>
      </c>
      <c r="Y92" s="44">
        <v>457</v>
      </c>
      <c r="Z92" s="44">
        <v>679</v>
      </c>
      <c r="AA92" s="44"/>
      <c r="AB92" s="44">
        <v>1</v>
      </c>
      <c r="AC92" s="44">
        <v>0</v>
      </c>
    </row>
    <row r="93" spans="1:29" x14ac:dyDescent="0.2">
      <c r="A93" s="44"/>
      <c r="B93" s="44">
        <v>10055</v>
      </c>
      <c r="C93" s="44">
        <v>0</v>
      </c>
      <c r="D93" s="44">
        <v>17</v>
      </c>
      <c r="E93" s="44">
        <v>0</v>
      </c>
      <c r="F93" s="44">
        <v>1</v>
      </c>
      <c r="G93" s="44">
        <f t="shared" si="5"/>
        <v>1</v>
      </c>
      <c r="H93" s="44">
        <v>1</v>
      </c>
      <c r="I93" s="44">
        <v>2</v>
      </c>
      <c r="J93" s="44"/>
      <c r="K93" s="44">
        <v>32</v>
      </c>
      <c r="L93" s="44">
        <v>32</v>
      </c>
      <c r="M93" s="44">
        <v>23</v>
      </c>
      <c r="N93" s="44">
        <v>23</v>
      </c>
      <c r="O93" s="44"/>
      <c r="Q93" s="44">
        <v>10055</v>
      </c>
      <c r="R93" s="44">
        <v>0</v>
      </c>
      <c r="S93" s="44">
        <v>0</v>
      </c>
      <c r="T93" s="44">
        <v>2</v>
      </c>
      <c r="U93" s="44">
        <v>36</v>
      </c>
      <c r="V93" s="44">
        <v>525</v>
      </c>
      <c r="W93" s="44">
        <v>674</v>
      </c>
      <c r="X93" s="44">
        <f t="shared" si="4"/>
        <v>43.78648874061718</v>
      </c>
      <c r="Y93" s="44">
        <v>133</v>
      </c>
      <c r="Z93" s="44">
        <v>1054</v>
      </c>
      <c r="AA93" s="44"/>
      <c r="AB93" s="44">
        <v>0</v>
      </c>
      <c r="AC93" s="44">
        <v>1</v>
      </c>
    </row>
    <row r="94" spans="1:29" x14ac:dyDescent="0.2">
      <c r="A94" s="44"/>
      <c r="B94" s="44">
        <v>10056</v>
      </c>
      <c r="C94" s="44">
        <v>0</v>
      </c>
      <c r="D94" s="44">
        <v>40</v>
      </c>
      <c r="E94" s="44">
        <v>2</v>
      </c>
      <c r="F94" s="44">
        <v>2</v>
      </c>
      <c r="G94" s="44">
        <f t="shared" si="5"/>
        <v>4</v>
      </c>
      <c r="H94" s="44">
        <v>1</v>
      </c>
      <c r="I94" s="44">
        <v>4</v>
      </c>
      <c r="J94" s="44">
        <v>0</v>
      </c>
      <c r="K94" s="44">
        <v>21</v>
      </c>
      <c r="L94" s="44">
        <v>21</v>
      </c>
      <c r="M94" s="44">
        <v>54</v>
      </c>
      <c r="N94" s="44">
        <v>52</v>
      </c>
      <c r="O94" s="44"/>
      <c r="Q94" s="44">
        <v>10056</v>
      </c>
      <c r="R94" s="44">
        <v>0</v>
      </c>
      <c r="S94" s="44">
        <v>12</v>
      </c>
      <c r="T94" s="44">
        <v>1</v>
      </c>
      <c r="U94" s="44">
        <v>25</v>
      </c>
      <c r="V94" s="44">
        <v>1093</v>
      </c>
      <c r="W94" s="44">
        <v>187</v>
      </c>
      <c r="X94" s="44">
        <f t="shared" si="4"/>
        <v>85.390625</v>
      </c>
      <c r="Y94" s="44">
        <v>606</v>
      </c>
      <c r="Z94" s="44">
        <v>635</v>
      </c>
      <c r="AA94" s="44"/>
      <c r="AB94" s="44">
        <v>0</v>
      </c>
      <c r="AC94" s="44">
        <v>1</v>
      </c>
    </row>
    <row r="95" spans="1:29" x14ac:dyDescent="0.2">
      <c r="A95" s="44"/>
      <c r="B95" s="44">
        <v>10057</v>
      </c>
      <c r="C95" s="44">
        <v>0</v>
      </c>
      <c r="D95" s="44">
        <v>22</v>
      </c>
      <c r="E95" s="44">
        <v>6</v>
      </c>
      <c r="F95" s="44">
        <v>2</v>
      </c>
      <c r="G95" s="44">
        <f t="shared" si="5"/>
        <v>8</v>
      </c>
      <c r="H95" s="44">
        <v>11</v>
      </c>
      <c r="I95" s="44">
        <v>5</v>
      </c>
      <c r="J95" s="44"/>
      <c r="K95" s="44">
        <v>21</v>
      </c>
      <c r="L95" s="44">
        <v>22</v>
      </c>
      <c r="M95" s="44">
        <v>0</v>
      </c>
      <c r="N95" s="44">
        <v>0</v>
      </c>
      <c r="O95" s="44">
        <v>0</v>
      </c>
      <c r="Q95" s="44">
        <v>10057</v>
      </c>
      <c r="R95" s="44">
        <v>0</v>
      </c>
      <c r="S95" s="44">
        <v>43</v>
      </c>
      <c r="T95" s="44">
        <v>50</v>
      </c>
      <c r="U95" s="44">
        <v>93</v>
      </c>
      <c r="V95" s="44">
        <v>718</v>
      </c>
      <c r="W95" s="44">
        <v>453</v>
      </c>
      <c r="X95" s="44">
        <f t="shared" si="4"/>
        <v>61.315115286080271</v>
      </c>
      <c r="Y95" s="44">
        <v>0</v>
      </c>
      <c r="Z95" s="44">
        <v>0</v>
      </c>
      <c r="AA95" s="44">
        <v>0</v>
      </c>
      <c r="AB95" s="44">
        <v>0</v>
      </c>
      <c r="AC95" s="44">
        <v>1</v>
      </c>
    </row>
    <row r="96" spans="1:29" x14ac:dyDescent="0.2">
      <c r="A96" s="44"/>
      <c r="B96" s="44">
        <v>10058</v>
      </c>
      <c r="C96" s="44">
        <v>0</v>
      </c>
      <c r="D96" s="44">
        <v>18</v>
      </c>
      <c r="E96" s="44">
        <v>0</v>
      </c>
      <c r="F96" s="44">
        <v>3</v>
      </c>
      <c r="G96" s="44">
        <f t="shared" si="5"/>
        <v>3</v>
      </c>
      <c r="H96" s="44">
        <v>0</v>
      </c>
      <c r="I96" s="44">
        <v>3</v>
      </c>
      <c r="J96" s="44">
        <v>0</v>
      </c>
      <c r="K96" s="44">
        <v>22</v>
      </c>
      <c r="L96" s="44">
        <v>21</v>
      </c>
      <c r="M96" s="44"/>
      <c r="N96" s="44"/>
      <c r="O96" s="44">
        <v>6</v>
      </c>
      <c r="Q96" s="44">
        <v>10058</v>
      </c>
      <c r="R96" s="44">
        <v>0</v>
      </c>
      <c r="S96" s="44">
        <v>0</v>
      </c>
      <c r="T96" s="44">
        <v>0</v>
      </c>
      <c r="U96" s="44">
        <v>69</v>
      </c>
      <c r="V96" s="44">
        <v>744</v>
      </c>
      <c r="W96" s="44">
        <v>514</v>
      </c>
      <c r="X96" s="44">
        <f t="shared" si="4"/>
        <v>59.141494435612088</v>
      </c>
      <c r="Y96" s="44"/>
      <c r="Z96" s="406"/>
      <c r="AA96" s="44">
        <v>49</v>
      </c>
      <c r="AB96" s="44">
        <v>0</v>
      </c>
      <c r="AC96" s="44">
        <v>1</v>
      </c>
    </row>
    <row r="97" spans="1:30" x14ac:dyDescent="0.2">
      <c r="A97" s="44"/>
      <c r="B97" s="44">
        <v>10059</v>
      </c>
      <c r="C97" s="44">
        <v>0</v>
      </c>
      <c r="D97" s="44">
        <v>40</v>
      </c>
      <c r="E97" s="44">
        <v>2</v>
      </c>
      <c r="F97" s="44">
        <v>0</v>
      </c>
      <c r="G97" s="44">
        <f t="shared" si="5"/>
        <v>2</v>
      </c>
      <c r="H97" s="44">
        <v>3</v>
      </c>
      <c r="I97" s="44">
        <v>2</v>
      </c>
      <c r="J97" s="44">
        <v>0</v>
      </c>
      <c r="K97" s="44">
        <v>20</v>
      </c>
      <c r="L97" s="44">
        <v>20</v>
      </c>
      <c r="M97" s="44">
        <v>0</v>
      </c>
      <c r="N97" s="44">
        <v>0</v>
      </c>
      <c r="O97" s="44">
        <v>11</v>
      </c>
      <c r="Q97" s="44">
        <v>10059</v>
      </c>
      <c r="R97" s="44">
        <v>0</v>
      </c>
      <c r="S97" s="44">
        <v>0</v>
      </c>
      <c r="T97" s="44">
        <v>7</v>
      </c>
      <c r="U97" s="44">
        <v>16</v>
      </c>
      <c r="V97" s="44">
        <v>951</v>
      </c>
      <c r="W97" s="44">
        <v>249</v>
      </c>
      <c r="X97" s="44">
        <f t="shared" si="4"/>
        <v>79.25</v>
      </c>
      <c r="Y97" s="44">
        <v>0</v>
      </c>
      <c r="Z97" s="44">
        <v>0</v>
      </c>
      <c r="AA97" s="44">
        <v>57</v>
      </c>
      <c r="AB97" s="44">
        <v>0</v>
      </c>
      <c r="AC97" s="44">
        <v>1</v>
      </c>
    </row>
    <row r="98" spans="1:30" x14ac:dyDescent="0.2">
      <c r="A98" s="44"/>
      <c r="B98" s="44">
        <v>10275</v>
      </c>
      <c r="C98" s="44">
        <v>0</v>
      </c>
      <c r="D98" s="44">
        <v>24</v>
      </c>
      <c r="E98" s="44">
        <v>3</v>
      </c>
      <c r="F98" s="44">
        <v>1</v>
      </c>
      <c r="G98" s="44">
        <f t="shared" si="5"/>
        <v>4</v>
      </c>
      <c r="H98" s="44">
        <v>0</v>
      </c>
      <c r="I98" s="44">
        <v>2</v>
      </c>
      <c r="J98" s="44">
        <v>0</v>
      </c>
      <c r="K98" s="44">
        <v>14</v>
      </c>
      <c r="L98" s="44">
        <v>17</v>
      </c>
      <c r="M98" s="44">
        <v>50</v>
      </c>
      <c r="N98" s="44">
        <v>50</v>
      </c>
      <c r="O98" s="44">
        <v>21</v>
      </c>
      <c r="Q98" s="44">
        <v>10275</v>
      </c>
      <c r="R98" s="44">
        <v>0</v>
      </c>
      <c r="S98" s="44">
        <v>177</v>
      </c>
      <c r="T98" s="44">
        <v>0</v>
      </c>
      <c r="U98" s="44">
        <v>47</v>
      </c>
      <c r="V98" s="44">
        <v>446</v>
      </c>
      <c r="W98" s="44">
        <v>763</v>
      </c>
      <c r="X98" s="44">
        <f t="shared" si="4"/>
        <v>36.889991728701403</v>
      </c>
      <c r="Y98" s="44">
        <v>141</v>
      </c>
      <c r="Z98" s="44">
        <v>1061</v>
      </c>
      <c r="AA98" s="44">
        <v>518</v>
      </c>
      <c r="AB98" s="44"/>
      <c r="AC98" s="44"/>
    </row>
    <row r="99" spans="1:30" x14ac:dyDescent="0.2">
      <c r="A99" s="44"/>
      <c r="B99" s="44">
        <v>10276</v>
      </c>
      <c r="C99" s="44">
        <v>1</v>
      </c>
      <c r="D99" s="44">
        <v>46</v>
      </c>
      <c r="E99" s="44">
        <v>5</v>
      </c>
      <c r="F99" s="44">
        <v>1</v>
      </c>
      <c r="G99" s="44">
        <f t="shared" si="5"/>
        <v>6</v>
      </c>
      <c r="H99" s="44">
        <v>0</v>
      </c>
      <c r="I99" s="44">
        <v>4</v>
      </c>
      <c r="J99" s="44">
        <v>0</v>
      </c>
      <c r="K99" s="44">
        <v>13</v>
      </c>
      <c r="L99" s="44">
        <v>15</v>
      </c>
      <c r="M99" s="44">
        <v>146</v>
      </c>
      <c r="N99" s="44">
        <v>146</v>
      </c>
      <c r="O99" s="44">
        <v>30</v>
      </c>
      <c r="Q99" s="44">
        <v>10276</v>
      </c>
      <c r="R99" s="44">
        <v>0</v>
      </c>
      <c r="S99" s="44">
        <v>0</v>
      </c>
      <c r="T99" s="44">
        <v>161</v>
      </c>
      <c r="U99" s="44">
        <v>0</v>
      </c>
      <c r="V99" s="44">
        <v>869</v>
      </c>
      <c r="W99" s="44">
        <v>337</v>
      </c>
      <c r="X99" s="44">
        <f t="shared" si="4"/>
        <v>72.056384742951906</v>
      </c>
      <c r="Y99" s="44">
        <v>285</v>
      </c>
      <c r="Z99" s="44">
        <v>917</v>
      </c>
      <c r="AA99" s="44">
        <v>791</v>
      </c>
      <c r="AB99" s="44"/>
      <c r="AC99" s="44"/>
    </row>
    <row r="100" spans="1:30" x14ac:dyDescent="0.2">
      <c r="A100" s="44"/>
      <c r="B100" s="44">
        <v>10298</v>
      </c>
      <c r="C100" s="44">
        <v>0</v>
      </c>
      <c r="D100" s="44">
        <v>19</v>
      </c>
      <c r="E100" s="44">
        <v>3</v>
      </c>
      <c r="F100" s="44">
        <v>4</v>
      </c>
      <c r="G100" s="44">
        <f t="shared" si="5"/>
        <v>7</v>
      </c>
      <c r="H100" s="44">
        <v>0</v>
      </c>
      <c r="I100" s="44">
        <v>6</v>
      </c>
      <c r="J100" s="44"/>
      <c r="K100" s="44">
        <v>11</v>
      </c>
      <c r="L100" s="44">
        <v>13</v>
      </c>
      <c r="M100" s="44">
        <v>25</v>
      </c>
      <c r="N100" s="44">
        <v>25</v>
      </c>
      <c r="O100" s="44">
        <v>4</v>
      </c>
      <c r="Q100" s="44">
        <v>10298</v>
      </c>
      <c r="R100" s="44">
        <v>0</v>
      </c>
      <c r="S100" s="44">
        <v>63</v>
      </c>
      <c r="T100" s="44">
        <v>0</v>
      </c>
      <c r="U100" s="44">
        <v>203</v>
      </c>
      <c r="V100" s="44">
        <v>132</v>
      </c>
      <c r="W100" s="44">
        <v>1069</v>
      </c>
      <c r="X100" s="44">
        <f t="shared" si="4"/>
        <v>10.990840965861782</v>
      </c>
      <c r="Y100" s="44">
        <v>60</v>
      </c>
      <c r="Z100" s="44">
        <v>1138</v>
      </c>
      <c r="AA100" s="44">
        <v>164</v>
      </c>
      <c r="AB100" s="44"/>
      <c r="AC100" s="44"/>
    </row>
    <row r="101" spans="1:30" x14ac:dyDescent="0.2">
      <c r="A101" s="44"/>
      <c r="B101" s="44">
        <v>10299</v>
      </c>
      <c r="C101" s="44">
        <v>0</v>
      </c>
      <c r="D101" s="44">
        <v>22</v>
      </c>
      <c r="E101" s="44">
        <v>3</v>
      </c>
      <c r="F101" s="44">
        <v>3</v>
      </c>
      <c r="G101" s="44">
        <f t="shared" si="5"/>
        <v>6</v>
      </c>
      <c r="H101" s="44">
        <v>0</v>
      </c>
      <c r="I101" s="44">
        <v>8</v>
      </c>
      <c r="J101" s="44"/>
      <c r="K101" s="44">
        <v>11</v>
      </c>
      <c r="L101" s="44">
        <v>12</v>
      </c>
      <c r="M101" s="44">
        <v>29</v>
      </c>
      <c r="N101" s="44">
        <v>29</v>
      </c>
      <c r="O101" s="44">
        <v>3</v>
      </c>
      <c r="Q101" s="44">
        <v>10299</v>
      </c>
      <c r="R101" s="44">
        <v>0</v>
      </c>
      <c r="S101" s="44">
        <v>166</v>
      </c>
      <c r="T101" s="44">
        <v>0</v>
      </c>
      <c r="U101" s="44">
        <v>301</v>
      </c>
      <c r="V101" s="44">
        <v>204</v>
      </c>
      <c r="W101" s="44">
        <v>995</v>
      </c>
      <c r="X101" s="44">
        <f t="shared" si="4"/>
        <v>17.014178482068392</v>
      </c>
      <c r="Y101" s="44">
        <v>83</v>
      </c>
      <c r="Z101" s="44">
        <v>1114</v>
      </c>
      <c r="AA101" s="44">
        <v>119</v>
      </c>
      <c r="AB101" s="44"/>
      <c r="AC101" s="44"/>
    </row>
    <row r="102" spans="1:30" x14ac:dyDescent="0.2">
      <c r="A102" s="44"/>
      <c r="B102" s="44">
        <v>10300</v>
      </c>
      <c r="C102" s="44">
        <v>1</v>
      </c>
      <c r="D102" s="44">
        <v>10</v>
      </c>
      <c r="E102" s="44">
        <v>2</v>
      </c>
      <c r="F102" s="44">
        <v>1</v>
      </c>
      <c r="G102" s="44">
        <f t="shared" si="5"/>
        <v>3</v>
      </c>
      <c r="H102" s="44">
        <v>0</v>
      </c>
      <c r="I102" s="44">
        <v>3</v>
      </c>
      <c r="J102" s="44"/>
      <c r="K102" s="44">
        <v>8</v>
      </c>
      <c r="L102" s="44">
        <v>10</v>
      </c>
      <c r="M102" s="44">
        <v>16</v>
      </c>
      <c r="N102" s="44">
        <v>16</v>
      </c>
      <c r="O102" s="44">
        <v>5</v>
      </c>
      <c r="Q102" s="44">
        <v>10300</v>
      </c>
      <c r="R102" s="44">
        <v>25</v>
      </c>
      <c r="S102" s="44">
        <v>34</v>
      </c>
      <c r="T102" s="44">
        <v>0</v>
      </c>
      <c r="U102" s="44">
        <v>209</v>
      </c>
      <c r="V102" s="44">
        <v>129</v>
      </c>
      <c r="W102" s="44">
        <v>1066</v>
      </c>
      <c r="X102" s="44">
        <f t="shared" si="4"/>
        <v>10.794979079497908</v>
      </c>
      <c r="Y102" s="44">
        <v>66</v>
      </c>
      <c r="Z102" s="44">
        <v>1133</v>
      </c>
      <c r="AA102" s="44">
        <v>193</v>
      </c>
      <c r="AB102" s="44"/>
      <c r="AC102" s="44"/>
    </row>
    <row r="103" spans="1:30" x14ac:dyDescent="0.2">
      <c r="A103" s="44"/>
      <c r="B103" s="44">
        <v>10301</v>
      </c>
      <c r="C103" s="44">
        <v>0</v>
      </c>
      <c r="D103" s="44">
        <v>15</v>
      </c>
      <c r="E103" s="44">
        <v>21</v>
      </c>
      <c r="F103" s="44">
        <v>4</v>
      </c>
      <c r="G103" s="44">
        <f t="shared" si="5"/>
        <v>25</v>
      </c>
      <c r="H103" s="44">
        <v>0</v>
      </c>
      <c r="I103" s="44">
        <v>4</v>
      </c>
      <c r="J103" s="44"/>
      <c r="K103" s="44">
        <v>6</v>
      </c>
      <c r="L103" s="44">
        <v>5</v>
      </c>
      <c r="M103" s="44">
        <v>34</v>
      </c>
      <c r="N103" s="44">
        <v>34</v>
      </c>
      <c r="O103" s="44">
        <v>4</v>
      </c>
      <c r="Q103" s="44">
        <v>10301</v>
      </c>
      <c r="R103" s="44">
        <v>0</v>
      </c>
      <c r="S103" s="44">
        <v>306</v>
      </c>
      <c r="T103" s="44">
        <v>0</v>
      </c>
      <c r="U103" s="44">
        <v>228</v>
      </c>
      <c r="V103" s="44">
        <v>740</v>
      </c>
      <c r="W103" s="44">
        <v>486</v>
      </c>
      <c r="X103" s="44">
        <f t="shared" si="4"/>
        <v>60.358890701468191</v>
      </c>
      <c r="Y103" s="44">
        <v>105</v>
      </c>
      <c r="Z103" s="44">
        <v>1119</v>
      </c>
      <c r="AA103" s="44">
        <v>93</v>
      </c>
      <c r="AB103" s="44"/>
      <c r="AC103" s="44"/>
    </row>
    <row r="104" spans="1:30" x14ac:dyDescent="0.2">
      <c r="A104" s="44"/>
      <c r="B104" s="44">
        <v>10270</v>
      </c>
      <c r="C104" s="44">
        <v>1</v>
      </c>
      <c r="D104" s="44">
        <v>10</v>
      </c>
      <c r="E104" s="44">
        <v>0</v>
      </c>
      <c r="F104" s="44">
        <v>1</v>
      </c>
      <c r="G104" s="44">
        <f t="shared" si="5"/>
        <v>1</v>
      </c>
      <c r="H104" s="44">
        <v>3</v>
      </c>
      <c r="I104" s="44">
        <v>4</v>
      </c>
      <c r="J104" s="44"/>
      <c r="K104" s="44">
        <v>12</v>
      </c>
      <c r="L104" s="44">
        <v>13</v>
      </c>
      <c r="M104" s="44">
        <v>11</v>
      </c>
      <c r="N104" s="44">
        <v>11</v>
      </c>
      <c r="O104" s="44"/>
      <c r="Q104" s="44">
        <v>10270</v>
      </c>
      <c r="R104" s="44">
        <v>36</v>
      </c>
      <c r="S104" s="44">
        <v>0</v>
      </c>
      <c r="T104" s="44">
        <v>51</v>
      </c>
      <c r="U104" s="44">
        <v>370</v>
      </c>
      <c r="V104" s="44">
        <v>178</v>
      </c>
      <c r="W104" s="44">
        <v>763</v>
      </c>
      <c r="X104" s="44">
        <f t="shared" si="4"/>
        <v>18.916046758767269</v>
      </c>
      <c r="Y104" s="44">
        <v>15</v>
      </c>
      <c r="Z104" s="44">
        <v>921</v>
      </c>
      <c r="AA104" s="44">
        <v>49</v>
      </c>
      <c r="AB104" s="44"/>
      <c r="AC104" s="44"/>
    </row>
    <row r="105" spans="1:30" x14ac:dyDescent="0.2">
      <c r="A105" s="44"/>
      <c r="B105" s="44">
        <v>10271</v>
      </c>
      <c r="C105" s="44">
        <v>1</v>
      </c>
      <c r="D105" s="44">
        <v>9</v>
      </c>
      <c r="E105" s="44">
        <v>0</v>
      </c>
      <c r="F105" s="44">
        <v>1</v>
      </c>
      <c r="G105" s="44">
        <f t="shared" si="5"/>
        <v>1</v>
      </c>
      <c r="H105" s="44">
        <v>0</v>
      </c>
      <c r="I105" s="44">
        <v>4</v>
      </c>
      <c r="J105" s="44">
        <v>0</v>
      </c>
      <c r="K105" s="44">
        <v>12</v>
      </c>
      <c r="L105" s="44">
        <v>13</v>
      </c>
      <c r="M105" s="44">
        <v>12</v>
      </c>
      <c r="N105" s="44">
        <v>12</v>
      </c>
      <c r="O105" s="44">
        <v>3</v>
      </c>
      <c r="Q105" s="44">
        <v>10271</v>
      </c>
      <c r="R105" s="44">
        <v>13</v>
      </c>
      <c r="S105" s="44">
        <v>0</v>
      </c>
      <c r="T105" s="44">
        <v>0</v>
      </c>
      <c r="U105" s="44">
        <v>214</v>
      </c>
      <c r="V105" s="44">
        <v>216</v>
      </c>
      <c r="W105" s="44">
        <v>989</v>
      </c>
      <c r="X105" s="44">
        <f t="shared" si="4"/>
        <v>17.925311203319502</v>
      </c>
      <c r="Y105" s="44">
        <v>19</v>
      </c>
      <c r="Z105" s="44">
        <v>1184</v>
      </c>
      <c r="AA105" s="44">
        <v>229</v>
      </c>
      <c r="AB105" s="44"/>
      <c r="AC105" s="44"/>
    </row>
    <row r="106" spans="1:30" x14ac:dyDescent="0.2">
      <c r="A106" s="44"/>
      <c r="B106" s="44">
        <v>10273</v>
      </c>
      <c r="C106" s="44">
        <v>0</v>
      </c>
      <c r="D106" s="44">
        <v>24</v>
      </c>
      <c r="E106" s="44">
        <v>0</v>
      </c>
      <c r="F106" s="44">
        <v>2</v>
      </c>
      <c r="G106" s="44">
        <f t="shared" si="5"/>
        <v>2</v>
      </c>
      <c r="H106" s="44">
        <v>41</v>
      </c>
      <c r="I106" s="44">
        <v>3</v>
      </c>
      <c r="J106" s="44">
        <v>0</v>
      </c>
      <c r="K106" s="44">
        <v>29</v>
      </c>
      <c r="L106" s="44">
        <v>32</v>
      </c>
      <c r="M106" s="44">
        <v>30</v>
      </c>
      <c r="N106" s="44">
        <v>30</v>
      </c>
      <c r="O106" s="44">
        <v>2</v>
      </c>
      <c r="Q106" s="44">
        <v>10273</v>
      </c>
      <c r="R106" s="44">
        <v>0</v>
      </c>
      <c r="S106" s="44">
        <v>0</v>
      </c>
      <c r="T106" s="44">
        <v>878</v>
      </c>
      <c r="U106" s="44">
        <v>102</v>
      </c>
      <c r="V106" s="44">
        <v>327</v>
      </c>
      <c r="W106" s="44">
        <v>898</v>
      </c>
      <c r="X106" s="44">
        <f t="shared" si="4"/>
        <v>26.693877551020407</v>
      </c>
      <c r="Y106" s="44">
        <v>40</v>
      </c>
      <c r="Z106" s="44">
        <v>1179</v>
      </c>
      <c r="AA106" s="44">
        <v>72</v>
      </c>
      <c r="AB106" s="44"/>
      <c r="AC106" s="44"/>
    </row>
    <row r="107" spans="1:30" ht="16" thickBot="1" x14ac:dyDescent="0.25">
      <c r="A107" s="44"/>
      <c r="B107" s="44">
        <v>10274</v>
      </c>
      <c r="C107" s="44">
        <v>1</v>
      </c>
      <c r="D107" s="44">
        <v>6</v>
      </c>
      <c r="E107" s="44">
        <v>0</v>
      </c>
      <c r="F107" s="44">
        <v>0</v>
      </c>
      <c r="G107" s="44">
        <f t="shared" si="5"/>
        <v>0</v>
      </c>
      <c r="H107" s="44">
        <v>0</v>
      </c>
      <c r="I107" s="44">
        <v>4</v>
      </c>
      <c r="J107" s="44">
        <v>0</v>
      </c>
      <c r="K107" s="44">
        <v>6</v>
      </c>
      <c r="L107" s="44">
        <v>8</v>
      </c>
      <c r="M107" s="44">
        <v>18</v>
      </c>
      <c r="N107" s="44">
        <v>18</v>
      </c>
      <c r="O107" s="44">
        <v>5</v>
      </c>
      <c r="Q107" s="44">
        <v>10274</v>
      </c>
      <c r="R107" s="44">
        <v>40</v>
      </c>
      <c r="S107" s="44">
        <v>0</v>
      </c>
      <c r="T107" s="44">
        <v>0</v>
      </c>
      <c r="U107" s="44">
        <v>231</v>
      </c>
      <c r="V107" s="44">
        <v>216</v>
      </c>
      <c r="W107" s="44">
        <v>1005</v>
      </c>
      <c r="X107" s="44">
        <f t="shared" si="4"/>
        <v>17.690417690417689</v>
      </c>
      <c r="Y107" s="44">
        <v>49</v>
      </c>
      <c r="Z107" s="44">
        <v>1166</v>
      </c>
      <c r="AA107" s="44">
        <v>336</v>
      </c>
      <c r="AB107" s="44"/>
      <c r="AC107" s="44"/>
    </row>
    <row r="108" spans="1:30" ht="16" thickBot="1" x14ac:dyDescent="0.25">
      <c r="B108" s="407" t="s">
        <v>24</v>
      </c>
      <c r="C108" s="63">
        <f>AVERAGE(C82:C103)</f>
        <v>0.42857142857142855</v>
      </c>
      <c r="D108" s="63">
        <f>AVERAGE(D82:D103)</f>
        <v>22.857142857142858</v>
      </c>
      <c r="E108" s="63">
        <f>AVERAGE(E82:E103)</f>
        <v>4.4761904761904763</v>
      </c>
      <c r="F108" s="63">
        <f>AVERAGE(F82:F103)</f>
        <v>3.3809523809523809</v>
      </c>
      <c r="G108" s="63">
        <f>AVERAGE(G82:G103)</f>
        <v>7.8571428571428568</v>
      </c>
      <c r="H108" s="63">
        <f>AVERAGE(H82:H103)</f>
        <v>0.90476190476190477</v>
      </c>
      <c r="I108" s="63">
        <f>AVERAGE(I82:I103)</f>
        <v>4.2857142857142856</v>
      </c>
      <c r="J108" s="63">
        <f>AVERAGE(J82:J103)</f>
        <v>0</v>
      </c>
      <c r="K108" s="63">
        <f>AVERAGE(K82:K103)</f>
        <v>19.238095238095237</v>
      </c>
      <c r="L108" s="63">
        <f>AVERAGE(L82:L103)</f>
        <v>19.571428571428573</v>
      </c>
      <c r="M108" s="63">
        <f>AVERAGE(M82:M103)</f>
        <v>30.421052631578949</v>
      </c>
      <c r="N108" s="63">
        <f>AVERAGE(N82:N103)</f>
        <v>29.94736842105263</v>
      </c>
      <c r="O108" s="63">
        <f>AVERAGE(O82:O103)</f>
        <v>7.6363636363636367</v>
      </c>
      <c r="P108" s="13"/>
      <c r="Q108" s="62" t="s">
        <v>24</v>
      </c>
      <c r="R108" s="63">
        <f>AVERAGE(R82:R103)</f>
        <v>9.15</v>
      </c>
      <c r="S108" s="63">
        <f>AVERAGE(S82:S103)</f>
        <v>81.2</v>
      </c>
      <c r="T108" s="63">
        <f>AVERAGE(T82:T103)</f>
        <v>12.421052631578947</v>
      </c>
      <c r="U108" s="63">
        <f>AVERAGE(U82:U103)</f>
        <v>120.45</v>
      </c>
      <c r="V108" s="63">
        <f>AVERAGE(V82:V103)</f>
        <v>582.95000000000005</v>
      </c>
      <c r="W108" s="63">
        <f>AVERAGE(W82:W103)</f>
        <v>606.70000000000005</v>
      </c>
      <c r="X108" s="63">
        <f>AVERAGE(X82:X103)</f>
        <v>49.130048516098746</v>
      </c>
      <c r="Y108" s="63">
        <f>AVERAGE(Y82:Y103)</f>
        <v>184.10526315789474</v>
      </c>
      <c r="Z108" s="63">
        <f>AVERAGE(Z82:Z103)</f>
        <v>734.31578947368416</v>
      </c>
      <c r="AA108" s="63">
        <f>AVERAGE(AA82:AA103)</f>
        <v>220.44444444444446</v>
      </c>
      <c r="AB108" s="63"/>
      <c r="AC108" s="63"/>
      <c r="AD108" s="37"/>
    </row>
    <row r="109" spans="1:30" ht="16" thickBot="1" x14ac:dyDescent="0.25">
      <c r="B109" s="63" t="s">
        <v>27</v>
      </c>
      <c r="C109" s="38">
        <f>STDEV(C83:C89,C90:C103)/SQRT(21)</f>
        <v>0.24467109673647863</v>
      </c>
      <c r="D109" s="38">
        <f>STDEV(D83:D89,D90:D103)/SQRT(21)</f>
        <v>2.2438123534625225</v>
      </c>
      <c r="E109" s="38">
        <f>STDEV(E83:E89,E90:E103)/SQRT(21)</f>
        <v>1.576039411549524</v>
      </c>
      <c r="F109" s="38">
        <f>STDEV(F83:F89,F90:F103)/SQRT(21)</f>
        <v>0.92704392066341834</v>
      </c>
      <c r="G109" s="38">
        <f>STDEV(G83:G89,G90:G103)/SQRT(21)</f>
        <v>1.9703585778152335</v>
      </c>
      <c r="H109" s="38">
        <f>STDEV(H83:H89,H90:H103)/SQRT(21)</f>
        <v>0.54294067861863715</v>
      </c>
      <c r="I109" s="38">
        <f>STDEV(I83:I89,I90:I103)/SQRT(21)</f>
        <v>0.59818319037875067</v>
      </c>
      <c r="J109" s="38">
        <f>STDEV(J83:J89,J90:J103)/SQRT(21)</f>
        <v>0</v>
      </c>
      <c r="K109" s="38">
        <f>STDEV(K83:K89,K90:K103)/SQRT(21)</f>
        <v>2.2802514083453107</v>
      </c>
      <c r="L109" s="38">
        <f>STDEV(L83:L89,L90:L103)/SQRT(21)</f>
        <v>2.2388043456182554</v>
      </c>
      <c r="M109" s="38">
        <f>STDEV(M83:M89,M90:M103)/SQRT(21)</f>
        <v>7.1103604971430006</v>
      </c>
      <c r="N109" s="38">
        <f>STDEV(N83:N89,N90:N103)/SQRT(21)</f>
        <v>7.0798445877969165</v>
      </c>
      <c r="O109" s="38">
        <f>STDEV(O83:O89,O90:O103)/SQRT(21)</f>
        <v>2.0959660286067598</v>
      </c>
      <c r="P109" s="13"/>
      <c r="Q109" s="63" t="s">
        <v>27</v>
      </c>
      <c r="R109" s="38">
        <f>STDEV(R83:R89,R90:R103)/SQRT(21)</f>
        <v>7.3897154706282242</v>
      </c>
      <c r="S109" s="38">
        <f>STDEV(S83:S89,S90:S103)/SQRT(21)</f>
        <v>24.572597162862554</v>
      </c>
      <c r="T109" s="38">
        <f>STDEV(T83:T89,T90:T103)/SQRT(21)</f>
        <v>8.2565721103305503</v>
      </c>
      <c r="U109" s="38">
        <f>STDEV(U83:U89,U90:U103)/SQRT(21)</f>
        <v>22.106540272213959</v>
      </c>
      <c r="V109" s="38">
        <f>STDEV(V83:V89,V90:V103)/SQRT(21)</f>
        <v>68.670418966995953</v>
      </c>
      <c r="W109" s="38">
        <f>STDEV(W83:W89,W90:W103)/SQRT(21)</f>
        <v>69.528166341325075</v>
      </c>
      <c r="X109" s="38">
        <f>STDEV(X83:X89,X90:X103)/SQRT(21)</f>
        <v>5.6809916720486182</v>
      </c>
      <c r="Y109" s="38">
        <f>STDEV(Y83:Y89,Y90:Y103)/SQRT(21)</f>
        <v>43.919713591892574</v>
      </c>
      <c r="Z109" s="38">
        <f>STDEV(Z83:Z89,Z90:Z103)/SQRT(21)</f>
        <v>96.310730929790893</v>
      </c>
      <c r="AA109" s="38">
        <f>STDEV(AA83:AA89,AA90:AA103)/SQRT(21)</f>
        <v>57.178095946653002</v>
      </c>
      <c r="AB109" s="38"/>
      <c r="AC109" s="38"/>
      <c r="AD109" s="37"/>
    </row>
    <row r="110" spans="1:30" ht="16" thickBot="1" x14ac:dyDescent="0.25">
      <c r="B110" s="62" t="s">
        <v>25</v>
      </c>
      <c r="C110" s="38">
        <f>AVERAGE(C104:C107)</f>
        <v>0.75</v>
      </c>
      <c r="D110" s="38">
        <f>AVERAGE(D104:D107)</f>
        <v>12.25</v>
      </c>
      <c r="E110" s="38">
        <f t="shared" ref="E110:O110" si="6">AVERAGE(E104:E107)</f>
        <v>0</v>
      </c>
      <c r="F110" s="38">
        <f t="shared" si="6"/>
        <v>1</v>
      </c>
      <c r="G110" s="38">
        <f t="shared" si="6"/>
        <v>1</v>
      </c>
      <c r="H110" s="38">
        <f>AVERAGE(H104:H107)</f>
        <v>11</v>
      </c>
      <c r="I110" s="38">
        <f t="shared" si="6"/>
        <v>3.75</v>
      </c>
      <c r="J110" s="38">
        <f t="shared" si="6"/>
        <v>0</v>
      </c>
      <c r="K110" s="38">
        <f t="shared" si="6"/>
        <v>14.75</v>
      </c>
      <c r="L110" s="38">
        <f t="shared" si="6"/>
        <v>16.5</v>
      </c>
      <c r="M110" s="38">
        <f t="shared" si="6"/>
        <v>17.75</v>
      </c>
      <c r="N110" s="38">
        <f t="shared" si="6"/>
        <v>17.75</v>
      </c>
      <c r="O110" s="38">
        <f t="shared" si="6"/>
        <v>3.3333333333333335</v>
      </c>
      <c r="P110" s="13"/>
      <c r="Q110" s="62" t="s">
        <v>25</v>
      </c>
      <c r="R110" s="38">
        <f>AVERAGE(R104:R107)</f>
        <v>22.25</v>
      </c>
      <c r="S110" s="38">
        <f t="shared" ref="S110:AA110" si="7">AVERAGE(S104:S107)</f>
        <v>0</v>
      </c>
      <c r="T110" s="38">
        <f t="shared" si="7"/>
        <v>232.25</v>
      </c>
      <c r="U110" s="38">
        <f t="shared" si="7"/>
        <v>229.25</v>
      </c>
      <c r="V110" s="38">
        <f t="shared" si="7"/>
        <v>234.25</v>
      </c>
      <c r="W110" s="38">
        <f t="shared" si="7"/>
        <v>913.75</v>
      </c>
      <c r="X110" s="38">
        <f t="shared" ref="X110" si="8">AVERAGE(X104:X107)</f>
        <v>20.306413300881218</v>
      </c>
      <c r="Y110" s="38">
        <f t="shared" si="7"/>
        <v>30.75</v>
      </c>
      <c r="Z110" s="38">
        <f t="shared" si="7"/>
        <v>1112.5</v>
      </c>
      <c r="AA110" s="38">
        <f t="shared" si="7"/>
        <v>171.5</v>
      </c>
      <c r="AB110" s="38"/>
      <c r="AC110" s="38"/>
      <c r="AD110" s="37"/>
    </row>
    <row r="111" spans="1:30" ht="16" thickBot="1" x14ac:dyDescent="0.25">
      <c r="B111" s="63"/>
      <c r="C111" s="39">
        <f>STDEV(C104:C107)/SQRT(4)</f>
        <v>0.25</v>
      </c>
      <c r="D111" s="39">
        <f t="shared" ref="D111:O111" si="9">STDEV(D104:D107)/SQRT(4)</f>
        <v>4.0078048854703496</v>
      </c>
      <c r="E111" s="39">
        <f t="shared" si="9"/>
        <v>0</v>
      </c>
      <c r="F111" s="39">
        <f t="shared" si="9"/>
        <v>0.40824829046386302</v>
      </c>
      <c r="G111" s="39">
        <f t="shared" si="9"/>
        <v>0.40824829046386302</v>
      </c>
      <c r="H111" s="39">
        <f t="shared" si="9"/>
        <v>10.024968827881711</v>
      </c>
      <c r="I111" s="39">
        <f t="shared" si="9"/>
        <v>0.25</v>
      </c>
      <c r="J111" s="39">
        <f t="shared" si="9"/>
        <v>0</v>
      </c>
      <c r="K111" s="39">
        <f t="shared" si="9"/>
        <v>4.9560569003997523</v>
      </c>
      <c r="L111" s="39">
        <f t="shared" si="9"/>
        <v>5.2993710318615488</v>
      </c>
      <c r="M111" s="39">
        <f t="shared" si="9"/>
        <v>4.3660622991432447</v>
      </c>
      <c r="N111" s="39">
        <f t="shared" si="9"/>
        <v>4.3660622991432447</v>
      </c>
      <c r="O111" s="39">
        <f t="shared" si="9"/>
        <v>0.76376261582597316</v>
      </c>
      <c r="P111" s="13"/>
      <c r="Q111" s="63"/>
      <c r="R111" s="39">
        <f>STDEV(R104:R107)/SQRT(4)</f>
        <v>9.5076723404487034</v>
      </c>
      <c r="S111" s="39">
        <f t="shared" ref="S111:AA111" si="10">STDEV(S104:S107)/SQRT(4)</f>
        <v>0</v>
      </c>
      <c r="T111" s="39">
        <f t="shared" si="10"/>
        <v>215.58539491347739</v>
      </c>
      <c r="U111" s="39">
        <f t="shared" si="10"/>
        <v>54.95357889467558</v>
      </c>
      <c r="V111" s="39">
        <f t="shared" si="10"/>
        <v>32.187924754478971</v>
      </c>
      <c r="W111" s="39">
        <f t="shared" si="10"/>
        <v>55.499812311994951</v>
      </c>
      <c r="X111" s="39">
        <f t="shared" ref="X111" si="11">STDEV(X104:X107)/SQRT(4)</f>
        <v>2.1456525600465777</v>
      </c>
      <c r="Y111" s="39">
        <f t="shared" si="10"/>
        <v>8.1891696770795992</v>
      </c>
      <c r="Z111" s="39">
        <f t="shared" si="10"/>
        <v>63.945940710363573</v>
      </c>
      <c r="AA111" s="39">
        <f t="shared" si="10"/>
        <v>67.868131942269727</v>
      </c>
      <c r="AB111" s="39"/>
      <c r="AC111" s="39"/>
      <c r="AD111" s="37"/>
    </row>
    <row r="112" spans="1:30" ht="16" thickBot="1" x14ac:dyDescent="0.25">
      <c r="B112" s="37" t="s">
        <v>28</v>
      </c>
      <c r="C112" s="39">
        <f>AVERAGE(C82:C89)</f>
        <v>0.8571428571428571</v>
      </c>
      <c r="D112" s="39">
        <f>AVERAGE(D82:D89)</f>
        <v>22.285714285714285</v>
      </c>
      <c r="E112" s="39">
        <f>AVERAGE(E82:E89)</f>
        <v>4.1428571428571432</v>
      </c>
      <c r="F112" s="39">
        <f>AVERAGE(F82:F89)</f>
        <v>6.1428571428571432</v>
      </c>
      <c r="G112" s="39">
        <f>AVERAGE(G82:G89)</f>
        <v>10.285714285714286</v>
      </c>
      <c r="H112" s="39">
        <f>AVERAGE(H82:H89)</f>
        <v>0.42857142857142855</v>
      </c>
      <c r="I112" s="39">
        <f>AVERAGE(I82:I89)</f>
        <v>3.4285714285714284</v>
      </c>
      <c r="J112" s="39">
        <f>AVERAGE(J82:J89)</f>
        <v>0</v>
      </c>
      <c r="K112" s="39">
        <f>AVERAGE(K82:K89)</f>
        <v>24</v>
      </c>
      <c r="L112" s="39">
        <f>AVERAGE(L82:L89)</f>
        <v>23.857142857142858</v>
      </c>
      <c r="M112" s="39">
        <f>AVERAGE(M82:M89)</f>
        <v>20.166666666666668</v>
      </c>
      <c r="N112" s="39">
        <f>AVERAGE(N82:N89)</f>
        <v>19.166666666666668</v>
      </c>
      <c r="O112" s="37">
        <f>AVERAGE(O82:O89)</f>
        <v>0</v>
      </c>
      <c r="P112" s="13"/>
      <c r="Q112" s="37" t="s">
        <v>28</v>
      </c>
      <c r="R112" s="39">
        <f>AVERAGE(R82:R89)</f>
        <v>25.333333333333332</v>
      </c>
      <c r="S112" s="39">
        <f>AVERAGE(S82:S89)</f>
        <v>100.33333333333333</v>
      </c>
      <c r="T112" s="39">
        <f>AVERAGE(T82:T89)</f>
        <v>3</v>
      </c>
      <c r="U112" s="39">
        <f>AVERAGE(U82:U89)</f>
        <v>111.16666666666667</v>
      </c>
      <c r="V112" s="39">
        <f>AVERAGE(V82:V89)</f>
        <v>514.33333333333337</v>
      </c>
      <c r="W112" s="39">
        <f>AVERAGE(W82:W89)</f>
        <v>638.66666666666663</v>
      </c>
      <c r="X112" s="39">
        <f>AVERAGE(X82:X89)</f>
        <v>45.359632203753215</v>
      </c>
      <c r="Y112" s="39">
        <f>AVERAGE(Y82:Y89)</f>
        <v>197</v>
      </c>
      <c r="Z112" s="39">
        <f>AVERAGE(Z82:Z89)</f>
        <v>541.83333333333337</v>
      </c>
      <c r="AA112" s="39" t="e">
        <f>AVERAGE(AA82:AA89)</f>
        <v>#DIV/0!</v>
      </c>
      <c r="AB112" s="39"/>
      <c r="AC112" s="39"/>
      <c r="AD112" s="37"/>
    </row>
    <row r="113" spans="1:30" ht="16" thickBot="1" x14ac:dyDescent="0.25">
      <c r="B113" s="37" t="s">
        <v>26</v>
      </c>
      <c r="C113" s="37">
        <f>AVERAGE(C90:C97)</f>
        <v>0.125</v>
      </c>
      <c r="D113" s="37">
        <f>AVERAGE(D90:D97)</f>
        <v>23.5</v>
      </c>
      <c r="E113" s="37">
        <f>AVERAGE(E90:E97)</f>
        <v>3.5</v>
      </c>
      <c r="F113" s="37">
        <f>AVERAGE(F90:F97)</f>
        <v>1.75</v>
      </c>
      <c r="G113" s="37">
        <f>AVERAGE(G90:G97)</f>
        <v>5.25</v>
      </c>
      <c r="H113" s="37">
        <f>AVERAGE(H90:H97)</f>
        <v>2</v>
      </c>
      <c r="I113" s="37">
        <f>AVERAGE(I90:I97)</f>
        <v>4.875</v>
      </c>
      <c r="J113" s="37">
        <f>AVERAGE(J90:J97)</f>
        <v>0</v>
      </c>
      <c r="K113" s="37">
        <f>AVERAGE(K90:K97)</f>
        <v>21.625</v>
      </c>
      <c r="L113" s="64">
        <f>AVERAGE(L90:L97)</f>
        <v>21.5</v>
      </c>
      <c r="M113" s="37">
        <f>AVERAGE(M90:M97)</f>
        <v>22.428571428571427</v>
      </c>
      <c r="N113" s="64">
        <f>AVERAGE(N90:N97)</f>
        <v>22</v>
      </c>
      <c r="O113" s="37">
        <f>AVERAGE(O90:O97)</f>
        <v>5.666666666666667</v>
      </c>
      <c r="P113" s="13"/>
      <c r="Q113" s="37" t="s">
        <v>26</v>
      </c>
      <c r="R113" s="37">
        <f>AVERAGE(R90:R97)</f>
        <v>0.75</v>
      </c>
      <c r="S113" s="37">
        <f>AVERAGE(S90:S97)</f>
        <v>34.5</v>
      </c>
      <c r="T113" s="37">
        <f>AVERAGE(T90:T97)</f>
        <v>7.5</v>
      </c>
      <c r="U113" s="37">
        <f>AVERAGE(U90:U97)</f>
        <v>94.25</v>
      </c>
      <c r="V113" s="37">
        <f>AVERAGE(V90:V97)</f>
        <v>756.625</v>
      </c>
      <c r="W113" s="37">
        <f>AVERAGE(W90:W97)</f>
        <v>448.25</v>
      </c>
      <c r="X113" s="37">
        <f>AVERAGE(X90:X97)</f>
        <v>62.792238924863256</v>
      </c>
      <c r="Y113" s="37">
        <f>AVERAGE(Y90:Y97)</f>
        <v>225.14285714285714</v>
      </c>
      <c r="Z113" s="37">
        <f>AVERAGE(Z90:Z97)</f>
        <v>602.71428571428567</v>
      </c>
      <c r="AA113" s="37">
        <f>AVERAGE(AA90:AA97)</f>
        <v>35.333333333333336</v>
      </c>
      <c r="AB113" s="37"/>
      <c r="AC113" s="37"/>
      <c r="AD113" s="37"/>
    </row>
    <row r="116" spans="1:30" x14ac:dyDescent="0.2">
      <c r="A116" s="65" t="s">
        <v>29</v>
      </c>
      <c r="B116" s="65"/>
    </row>
    <row r="117" spans="1:30" x14ac:dyDescent="0.2">
      <c r="A117" s="65"/>
      <c r="B117" s="65"/>
    </row>
    <row r="118" spans="1:30" ht="16" thickBot="1" x14ac:dyDescent="0.25">
      <c r="A118" s="65"/>
      <c r="B118" s="65"/>
      <c r="C118" s="1" t="s">
        <v>1</v>
      </c>
      <c r="D118" s="1" t="s">
        <v>2</v>
      </c>
      <c r="E118" s="1" t="s">
        <v>3</v>
      </c>
      <c r="F118" s="1" t="s">
        <v>4</v>
      </c>
      <c r="G118" s="1" t="s">
        <v>5</v>
      </c>
      <c r="H118" s="1" t="s">
        <v>6</v>
      </c>
      <c r="I118" s="1" t="s">
        <v>7</v>
      </c>
      <c r="J118" s="1" t="s">
        <v>8</v>
      </c>
      <c r="K118" s="1" t="s">
        <v>9</v>
      </c>
      <c r="L118" s="1" t="s">
        <v>17</v>
      </c>
      <c r="M118" s="1" t="s">
        <v>18</v>
      </c>
      <c r="N118" s="1" t="s">
        <v>19</v>
      </c>
      <c r="Q118" s="1" t="s">
        <v>1</v>
      </c>
      <c r="R118" s="1" t="s">
        <v>3</v>
      </c>
      <c r="S118" s="1" t="s">
        <v>5</v>
      </c>
      <c r="T118" s="1" t="s">
        <v>6</v>
      </c>
      <c r="U118" s="1" t="s">
        <v>8</v>
      </c>
      <c r="V118" s="1" t="s">
        <v>9</v>
      </c>
      <c r="W118" s="1" t="s">
        <v>17</v>
      </c>
      <c r="Y118" s="1" t="s">
        <v>18</v>
      </c>
      <c r="Z118" s="1" t="s">
        <v>19</v>
      </c>
    </row>
    <row r="119" spans="1:30" ht="16" thickBot="1" x14ac:dyDescent="0.25">
      <c r="B119" s="62" t="s">
        <v>24</v>
      </c>
      <c r="C119" s="37">
        <f>AVERAGE(C32,C72,C108)</f>
        <v>1.2337662337662338</v>
      </c>
      <c r="D119" s="37">
        <f>AVERAGE(D32,D72,D108)</f>
        <v>18.588744588744589</v>
      </c>
      <c r="E119" s="37">
        <f>AVERAGE(E32,E72,E108)</f>
        <v>3.2041847041847045</v>
      </c>
      <c r="F119" s="37">
        <f>AVERAGE(G32,G72,G108)</f>
        <v>6.512987012987014</v>
      </c>
      <c r="G119" s="37">
        <f>AVERAGE(H32,H72,H108)</f>
        <v>3.256132756132756</v>
      </c>
      <c r="H119" s="37">
        <f>AVERAGE(I32,I72,I108)</f>
        <v>3.9285714285714284</v>
      </c>
      <c r="I119" s="37">
        <f>AVERAGE(J32,J72,J108)</f>
        <v>1.1721132897603486</v>
      </c>
      <c r="J119" s="37">
        <f>AVERAGE(K32,K72,K108)</f>
        <v>18.155122655122657</v>
      </c>
      <c r="K119" s="37">
        <f>AVERAGE(L32,L72,L108)</f>
        <v>18.781385281385283</v>
      </c>
      <c r="L119" s="37">
        <f>AVERAGE(M32,M72,M108)</f>
        <v>24.357017543859651</v>
      </c>
      <c r="M119" s="37">
        <f>AVERAGE(N32,N72,N108)</f>
        <v>24.115789473684213</v>
      </c>
      <c r="N119" s="37">
        <f>AVERAGE(O32,O72,O108)</f>
        <v>4.4528619528619524</v>
      </c>
      <c r="O119" s="62" t="s">
        <v>24</v>
      </c>
      <c r="P119" s="62"/>
      <c r="Q119" s="37">
        <f>AVERAGE(R32,R72,R108)</f>
        <v>28.398484848484852</v>
      </c>
      <c r="R119" s="37">
        <f>AVERAGE(S32,S72,S108)</f>
        <v>62.869696969696975</v>
      </c>
      <c r="S119" s="37">
        <f>AVERAGE(T32,T72,T108)</f>
        <v>30.640350877192983</v>
      </c>
      <c r="T119" s="37">
        <f>AVERAGE(U32,U72,U108)</f>
        <v>131.57424242424241</v>
      </c>
      <c r="U119" s="37">
        <f>AVERAGE(V32,V72,V108)</f>
        <v>427.39242424242428</v>
      </c>
      <c r="V119" s="37">
        <f>AVERAGE(W32,W72,W108)</f>
        <v>738.21818181818196</v>
      </c>
      <c r="W119" s="37">
        <f>AVERAGE(Y32,Y72,Y108)</f>
        <v>140.36842105263159</v>
      </c>
      <c r="X119" s="37">
        <f>AVERAGE(Z32,Z72,Z108)</f>
        <v>899.20526315789482</v>
      </c>
      <c r="Y119" s="37">
        <f>AVERAGE(Z32,Z72,Z108)</f>
        <v>899.20526315789482</v>
      </c>
      <c r="Z119" s="37">
        <f>AVERAGE(AA32,AA72,AA108)</f>
        <v>170.41737891737893</v>
      </c>
      <c r="AA119" s="37" t="e">
        <f>AVERAGE(AB32,AB72,AB108)</f>
        <v>#DIV/0!</v>
      </c>
      <c r="AB119" s="37" t="e">
        <f>AVERAGE(AC32,AC72,AC108)</f>
        <v>#DIV/0!</v>
      </c>
      <c r="AC119" s="37" t="e">
        <f>AVERAGE(AD32,AD72,AD108)</f>
        <v>#DIV/0!</v>
      </c>
    </row>
    <row r="120" spans="1:30" ht="16" thickBot="1" x14ac:dyDescent="0.25">
      <c r="B120" s="63" t="s">
        <v>27</v>
      </c>
      <c r="C120" s="38">
        <f>STDEV(C4:C19,C41:C57,C82:C97)/SQRT(48)</f>
        <v>0.36224983925133702</v>
      </c>
      <c r="D120" s="38">
        <f>STDEV(D4:D19,D41:D57,D82:D97)/SQRT(48)</f>
        <v>1.6481530323763502</v>
      </c>
      <c r="E120" s="38">
        <f>STDEV(E4:E19,E41:E57,E82:E97)/SQRT(48)</f>
        <v>0.69968165969618079</v>
      </c>
      <c r="F120" s="38">
        <f>STDEV(G4:G19,G41:G57,G82:G97)/SQRT(48)</f>
        <v>0.9928533557382061</v>
      </c>
      <c r="G120" s="38">
        <f>STDEV(H4:H19,H41:H57,H82:H97)/SQRT(48)</f>
        <v>1.2398057948246033</v>
      </c>
      <c r="H120" s="38">
        <f>STDEV(I4:I19,I41:I57,I82:I97)/SQRT(48)</f>
        <v>0.40290247448602584</v>
      </c>
      <c r="I120" s="38">
        <f>STDEV(J4:J19,J41:J57,J82:J97)/SQRT(48)</f>
        <v>0.84110191492448794</v>
      </c>
      <c r="J120" s="38">
        <f>STDEV(K4:K19,K41:K57,K82:K97)/SQRT(48)</f>
        <v>1.2686703118463618</v>
      </c>
      <c r="K120" s="38">
        <f>STDEV(L4:L19,L41:L57,L82:L97)/SQRT(48)</f>
        <v>1.2559295071458108</v>
      </c>
      <c r="L120" s="38">
        <f>STDEV(M4:M19,M41:M57,M82:M97)/SQRT(48)</f>
        <v>3.0233046381334696</v>
      </c>
      <c r="M120" s="38">
        <f>STDEV(N4:N19,N41:N57,N82:N97)/SQRT(48)</f>
        <v>2.956540737091458</v>
      </c>
      <c r="N120" s="38">
        <f>STDEV(O4:O19,O41:O57,O82:O97)/SQRT(48)</f>
        <v>0.52187018007209884</v>
      </c>
      <c r="O120" s="63" t="s">
        <v>27</v>
      </c>
      <c r="P120" s="38"/>
      <c r="Q120" s="38">
        <f>STDEV(R4:R19,R41:R57,R82:R97)/SQRT(48)</f>
        <v>11.934862463764947</v>
      </c>
      <c r="R120" s="38">
        <f>STDEV(S4:S19,S41:S57,S82:S97)/SQRT(48)</f>
        <v>11.417820563006661</v>
      </c>
      <c r="S120" s="38">
        <f>STDEV(T4:T19,T41:T57,T82:T97)/SQRT(48)</f>
        <v>11.064743846890737</v>
      </c>
      <c r="T120" s="38">
        <f>STDEV(U4:U19,U41:U57,U82:U97)/SQRT(48)</f>
        <v>16.537780941535335</v>
      </c>
      <c r="U120" s="38">
        <f>STDEV(V4:V19,V41:V57,V82:V97)/SQRT(48)</f>
        <v>50.160016190538705</v>
      </c>
      <c r="V120" s="38">
        <f>STDEV(W4:W19,W41:W57,W82:W97)/SQRT(48)</f>
        <v>53.572771703122768</v>
      </c>
      <c r="W120" s="38">
        <f>STDEV(Y4:Y19,Y41:Y57,Y82:Y97)/SQRT(48)</f>
        <v>29.122702201831917</v>
      </c>
      <c r="X120" s="38">
        <f>STDEV(Z4:Z19,Z41:Z57,Z82:Z97)/SQRT(48)</f>
        <v>59.987743709237826</v>
      </c>
      <c r="Y120" s="38">
        <f>STDEV(Z4:Z19,Z41:Z57,Z82:Z97)/SQRT(48)</f>
        <v>59.987743709237826</v>
      </c>
      <c r="Z120" s="38">
        <f>STDEV(AA4:AA19,AA41:AA57,AA82:AA97)/SQRT(48)</f>
        <v>3.1052863040793888</v>
      </c>
      <c r="AA120" s="38">
        <f>STDEV(AB4:AB19,AB41:AB57,AB82:AB97)/SQRT(48)</f>
        <v>7.0616585358254019E-2</v>
      </c>
      <c r="AB120" s="38">
        <f>STDEV(AC4:AC19,AC41:AC57,AC82:AC97)/SQRT(48)</f>
        <v>7.0616585358254019E-2</v>
      </c>
      <c r="AC120" s="37" t="e">
        <f>STDEV(AD4:AD19,AD41:AD57,AD82:AD97)/SQRT(48)</f>
        <v>#DIV/0!</v>
      </c>
    </row>
    <row r="121" spans="1:30" ht="16" thickBot="1" x14ac:dyDescent="0.25">
      <c r="B121" s="62" t="s">
        <v>25</v>
      </c>
      <c r="C121" s="38">
        <f>AVERAGE(C34,C74,C110)</f>
        <v>2.1388888888888888</v>
      </c>
      <c r="D121" s="38">
        <f>AVERAGE(D34,D74,D110)</f>
        <v>12.416666666666666</v>
      </c>
      <c r="E121" s="38">
        <f>AVERAGE(E34,E74,E110)</f>
        <v>8.3333333333333329E-2</v>
      </c>
      <c r="F121" s="38">
        <f>AVERAGE(G34,G74,G110)</f>
        <v>1.6805555555555554</v>
      </c>
      <c r="G121" s="38">
        <f>AVERAGE(H34,H74,H110)</f>
        <v>11.277777777777779</v>
      </c>
      <c r="H121" s="38">
        <f>AVERAGE(I34,I74,I110)</f>
        <v>4.0277777777777777</v>
      </c>
      <c r="I121" s="38">
        <f>AVERAGE(J34,J74,J110)</f>
        <v>0</v>
      </c>
      <c r="J121" s="38">
        <f>AVERAGE(K34,K74,K110)</f>
        <v>18.486111111111111</v>
      </c>
      <c r="K121" s="38">
        <f>AVERAGE(L34,L74,L110)</f>
        <v>19.694444444444443</v>
      </c>
      <c r="L121" s="38">
        <f>AVERAGE(M34,M74,M110)</f>
        <v>12.994444444444445</v>
      </c>
      <c r="M121" s="38">
        <f>AVERAGE(N34,N74,N110)</f>
        <v>12.994444444444445</v>
      </c>
      <c r="N121" s="38">
        <f>AVERAGE(O34,O74,O110)</f>
        <v>4.1111111111111116</v>
      </c>
      <c r="O121" s="62" t="s">
        <v>25</v>
      </c>
      <c r="P121" s="66"/>
      <c r="Q121" s="38">
        <f>AVERAGE(R34,R74,R110)</f>
        <v>45.013888888888886</v>
      </c>
      <c r="R121" s="38">
        <f>AVERAGE(S34,S74,S110)</f>
        <v>0</v>
      </c>
      <c r="S121" s="38">
        <f>AVERAGE(T34,T74,T110)</f>
        <v>179.26388888888889</v>
      </c>
      <c r="T121" s="38">
        <f>AVERAGE(U34,U74,U110)</f>
        <v>146.36111111111111</v>
      </c>
      <c r="U121" s="38">
        <f>AVERAGE(V34,V74,V110)</f>
        <v>242.73611111111111</v>
      </c>
      <c r="V121" s="38">
        <f>AVERAGE(W34,W74,W110)</f>
        <v>959.19444444444446</v>
      </c>
      <c r="W121" s="38">
        <f>AVERAGE(Y34,Y74,Y110)</f>
        <v>20.736111111111111</v>
      </c>
      <c r="X121" s="38">
        <f>AVERAGE(Z34,Z74,Z110)</f>
        <v>772.77777777777783</v>
      </c>
      <c r="Y121" s="38">
        <f>AVERAGE(Z34,Z74,Z110)</f>
        <v>772.77777777777783</v>
      </c>
      <c r="Z121" s="38">
        <f>AVERAGE(AA34,AA74,AA110)</f>
        <v>110.10000000000001</v>
      </c>
      <c r="AA121" s="38" t="e">
        <f>AVERAGE(AB34,AB74,AB110)</f>
        <v>#DIV/0!</v>
      </c>
      <c r="AB121" s="38" t="e">
        <f>AVERAGE(AC34,AC74,AC110)</f>
        <v>#DIV/0!</v>
      </c>
      <c r="AC121" s="37" t="e">
        <f>AVERAGE(AD34,AD74,AD110)</f>
        <v>#DIV/0!</v>
      </c>
    </row>
    <row r="122" spans="1:30" ht="16" thickBot="1" x14ac:dyDescent="0.25">
      <c r="B122" s="63"/>
      <c r="C122" s="39" t="e">
        <f>STDEV(C26:C28,C64:C67,#REF!)/SQRT(17)</f>
        <v>#REF!</v>
      </c>
      <c r="D122" s="39" t="e">
        <f>STDEV(D26:D28,D64:D67,#REF!)/SQRT(17)</f>
        <v>#REF!</v>
      </c>
      <c r="E122" s="39" t="e">
        <f>STDEV(E26:E28,E64:E67,#REF!)/SQRT(17)</f>
        <v>#REF!</v>
      </c>
      <c r="F122" s="39" t="e">
        <f>STDEV(G26:G28,G64:G67,#REF!)/SQRT(17)</f>
        <v>#REF!</v>
      </c>
      <c r="G122" s="39" t="e">
        <f>STDEV(H26:H28,H64:H67,#REF!)/SQRT(17)</f>
        <v>#REF!</v>
      </c>
      <c r="H122" s="39" t="e">
        <f>STDEV(I26:I28,I64:I67,#REF!)/SQRT(17)</f>
        <v>#REF!</v>
      </c>
      <c r="I122" s="39" t="e">
        <f>STDEV(J26:J28,J64:J67,#REF!)/SQRT(17)</f>
        <v>#REF!</v>
      </c>
      <c r="J122" s="39" t="e">
        <f>STDEV(K26:K28,K64:K67,#REF!)/SQRT(17)</f>
        <v>#REF!</v>
      </c>
      <c r="K122" s="39" t="e">
        <f>STDEV(L26:L28,L64:L67,#REF!)/SQRT(17)</f>
        <v>#REF!</v>
      </c>
      <c r="L122" s="39" t="e">
        <f>STDEV(M26:M28,M64:M67,#REF!)/SQRT(17)</f>
        <v>#REF!</v>
      </c>
      <c r="M122" s="39" t="e">
        <f>STDEV(N26:N28,N64:N67,#REF!)/SQRT(17)</f>
        <v>#REF!</v>
      </c>
      <c r="N122" s="39" t="e">
        <f>STDEV(O26:O28,O64:O67,#REF!)/SQRT(17)</f>
        <v>#REF!</v>
      </c>
      <c r="O122" s="63"/>
      <c r="P122" s="66"/>
      <c r="Q122" s="39" t="e">
        <f>STDEV(R26:R28,R64:R67,#REF!)/SQRT(17)</f>
        <v>#REF!</v>
      </c>
      <c r="R122" s="39" t="e">
        <f>STDEV(S26:S28,S64:S67,#REF!)/SQRT(17)</f>
        <v>#REF!</v>
      </c>
      <c r="S122" s="39" t="e">
        <f>STDEV(T26:T28,T64:T67,#REF!)/SQRT(17)</f>
        <v>#REF!</v>
      </c>
      <c r="T122" s="39" t="e">
        <f>STDEV(U26:U28,U64:U67,#REF!)/SQRT(17)</f>
        <v>#REF!</v>
      </c>
      <c r="U122" s="39" t="e">
        <f>STDEV(V26:V28,V64:V67,#REF!)/SQRT(17)</f>
        <v>#REF!</v>
      </c>
      <c r="V122" s="39" t="e">
        <f>STDEV(W26:W28,W64:W67,#REF!)/SQRT(17)</f>
        <v>#REF!</v>
      </c>
      <c r="W122" s="39" t="e">
        <f>STDEV(Y26:Y28,Y64:Y67,#REF!)/SQRT(17)</f>
        <v>#REF!</v>
      </c>
      <c r="X122" s="39" t="e">
        <f>STDEV(Z26:Z28,Z64:Z67,#REF!)/SQRT(17)</f>
        <v>#REF!</v>
      </c>
      <c r="Y122" s="39" t="e">
        <f>STDEV(Z26:Z28,Z64:Z67,#REF!)/SQRT(17)</f>
        <v>#REF!</v>
      </c>
      <c r="Z122" s="39" t="e">
        <f>STDEV(AA26:AA28,AA64:AA67,#REF!)/SQRT(17)</f>
        <v>#REF!</v>
      </c>
      <c r="AA122" s="39" t="e">
        <f>STDEV(AB26:AB28,AB64:AB67,#REF!)/SQRT(17)</f>
        <v>#REF!</v>
      </c>
      <c r="AB122" s="39" t="e">
        <f>STDEV(AC26:AC28,AC64:AC67,#REF!)/SQRT(17)</f>
        <v>#REF!</v>
      </c>
      <c r="AC122" s="37" t="e">
        <f>STDEV(AD26:AD28,AD64:AD67,#REF!)/SQRT(17)</f>
        <v>#REF!</v>
      </c>
    </row>
    <row r="123" spans="1:30" ht="16" thickBot="1" x14ac:dyDescent="0.25">
      <c r="B123" s="37" t="s">
        <v>28</v>
      </c>
      <c r="C123" s="39">
        <f>AVERAGE(C36,C76,C112)</f>
        <v>1.3857142857142855</v>
      </c>
      <c r="D123" s="39">
        <f>AVERAGE(D36,D76,D112)</f>
        <v>16.028571428571428</v>
      </c>
      <c r="E123" s="39">
        <f>AVERAGE(E36,E76,E112)</f>
        <v>2.4142857142857146</v>
      </c>
      <c r="F123" s="39">
        <f>AVERAGE(G36,G76,G112)</f>
        <v>7.3952380952380956</v>
      </c>
      <c r="G123" s="39">
        <f>AVERAGE(H36,H76,H112)</f>
        <v>1.7761904761904763</v>
      </c>
      <c r="H123" s="39">
        <f>AVERAGE(I36,I76,I112)</f>
        <v>2.7761904761904765</v>
      </c>
      <c r="I123" s="39">
        <f>AVERAGE(J36,J76,J112)</f>
        <v>0.40000000000000008</v>
      </c>
      <c r="J123" s="39">
        <f>AVERAGE(K36,K76,K112)</f>
        <v>18.7</v>
      </c>
      <c r="K123" s="39">
        <f>AVERAGE(L36,L76,L112)</f>
        <v>19.185714285714287</v>
      </c>
      <c r="L123" s="39">
        <f>AVERAGE(M36,M76,M112)</f>
        <v>12.555555555555557</v>
      </c>
      <c r="M123" s="39">
        <f>AVERAGE(N36,N76,N112)</f>
        <v>12.305555555555557</v>
      </c>
      <c r="N123" s="39">
        <f>AVERAGE(O36,O76,O112)</f>
        <v>0</v>
      </c>
      <c r="O123" s="37" t="s">
        <v>28</v>
      </c>
      <c r="P123" s="39"/>
      <c r="Q123" s="39">
        <f>AVERAGE(R36,R76,R112)</f>
        <v>31.944444444444443</v>
      </c>
      <c r="R123" s="39">
        <f>AVERAGE(S36,S76,S112)</f>
        <v>45.611111111111107</v>
      </c>
      <c r="S123" s="39">
        <f>AVERAGE(T36,T76,T112)</f>
        <v>4.833333333333333</v>
      </c>
      <c r="T123" s="39">
        <f>AVERAGE(U36,U76,U112)</f>
        <v>82.955555555555563</v>
      </c>
      <c r="U123" s="39">
        <f>AVERAGE(V36,V76,V112)</f>
        <v>323.31111111111113</v>
      </c>
      <c r="V123" s="39">
        <f>AVERAGE(W36,W76,W112)</f>
        <v>795.05555555555554</v>
      </c>
      <c r="W123" s="39">
        <f>AVERAGE(Y36,Y76,Y112)</f>
        <v>107.70833333333333</v>
      </c>
      <c r="X123" s="39">
        <f>AVERAGE(Z36,Z76,Z112)</f>
        <v>843.90277777777783</v>
      </c>
      <c r="Y123" s="39">
        <f>AVERAGE(Z36,Z76,Z112)</f>
        <v>843.90277777777783</v>
      </c>
      <c r="Z123" s="39" t="e">
        <f>AVERAGE(AA36,AA76,AA112)</f>
        <v>#DIV/0!</v>
      </c>
      <c r="AA123" s="39" t="e">
        <f>AVERAGE(AB36,AB76,AB112)</f>
        <v>#DIV/0!</v>
      </c>
      <c r="AB123" s="39" t="e">
        <f>AVERAGE(AC36,AC76,AC112)</f>
        <v>#DIV/0!</v>
      </c>
      <c r="AC123" s="37" t="e">
        <f>AVERAGE(AD36,AD76,AD112)</f>
        <v>#DIV/0!</v>
      </c>
    </row>
    <row r="124" spans="1:30" ht="16" thickBot="1" x14ac:dyDescent="0.25">
      <c r="B124" s="37" t="s">
        <v>26</v>
      </c>
      <c r="C124" s="37">
        <f>AVERAGE(C37,C77,C113)</f>
        <v>1.7083333333333333</v>
      </c>
      <c r="D124" s="37">
        <f>AVERAGE(D37,D77,D113)</f>
        <v>23.222222222222225</v>
      </c>
      <c r="E124" s="37">
        <f>AVERAGE(E37,E77,E113)</f>
        <v>3.4444444444444442</v>
      </c>
      <c r="F124" s="37">
        <f>AVERAGE(G37,G77,G113)</f>
        <v>5.3611111111111116</v>
      </c>
      <c r="G124" s="37">
        <f>AVERAGE(H37,H77,H113)</f>
        <v>7.7222222222222214</v>
      </c>
      <c r="H124" s="37">
        <f>AVERAGE(I37,I77,I113)</f>
        <v>5.2361111111111107</v>
      </c>
      <c r="I124" s="37">
        <f>AVERAGE(J37,J77,J113)</f>
        <v>2.6666666666666665</v>
      </c>
      <c r="J124" s="37">
        <f>AVERAGE(K37,K77,K113)</f>
        <v>21.875</v>
      </c>
      <c r="K124" s="37">
        <f>AVERAGE(L37,L77,L113)</f>
        <v>22</v>
      </c>
      <c r="L124" s="37">
        <f>AVERAGE(M37,M77,M113)</f>
        <v>28.365079365079367</v>
      </c>
      <c r="M124" s="37">
        <f>AVERAGE(N37,N77,N113)</f>
        <v>27.722222222222225</v>
      </c>
      <c r="N124" s="37" t="e">
        <f>AVERAGE(O37,O77,O113)</f>
        <v>#DIV/0!</v>
      </c>
      <c r="O124" s="37" t="s">
        <v>26</v>
      </c>
      <c r="P124" s="37"/>
      <c r="Q124" s="37">
        <f>AVERAGE(R37,R77,R113)</f>
        <v>34.972222222222221</v>
      </c>
      <c r="R124" s="37">
        <f>AVERAGE(S37,S77,S113)</f>
        <v>49.666666666666664</v>
      </c>
      <c r="S124" s="37">
        <f>AVERAGE(T37,T77,T113)</f>
        <v>63.333333333333336</v>
      </c>
      <c r="T124" s="37">
        <f>AVERAGE(U37,U77,U113)</f>
        <v>145.13888888888889</v>
      </c>
      <c r="U124" s="37">
        <f>AVERAGE(V37,V77,V113)</f>
        <v>666.7638888888888</v>
      </c>
      <c r="V124" s="37">
        <f>AVERAGE(W37,W77,W113)</f>
        <v>511.58333333333331</v>
      </c>
      <c r="W124" s="37">
        <f>AVERAGE(Y37,Y77,Y113)</f>
        <v>238.82539682539684</v>
      </c>
      <c r="X124" s="37">
        <f>AVERAGE(Z37,Z77,Z113)</f>
        <v>794.79365079365073</v>
      </c>
      <c r="Y124" s="37">
        <f>AVERAGE(Z37,Z77,Z113)</f>
        <v>794.79365079365073</v>
      </c>
      <c r="Z124" s="37" t="e">
        <f>AVERAGE(AA37,AA77,AA113)</f>
        <v>#DIV/0!</v>
      </c>
      <c r="AA124" s="37" t="e">
        <f>AVERAGE(AB37,AB77,AB113)</f>
        <v>#DIV/0!</v>
      </c>
      <c r="AB124" s="37" t="e">
        <f>AVERAGE(AC37,AC77,AC113)</f>
        <v>#DIV/0!</v>
      </c>
      <c r="AC124" s="37" t="e">
        <f>AVERAGE(AD37,AD77,AD113)</f>
        <v>#DIV/0!</v>
      </c>
    </row>
    <row r="128" spans="1:30" x14ac:dyDescent="0.2">
      <c r="A128" s="90" t="s">
        <v>50</v>
      </c>
      <c r="B128" s="90"/>
      <c r="C128" s="403" t="s">
        <v>10</v>
      </c>
      <c r="D128" s="403"/>
      <c r="E128" s="403"/>
      <c r="F128" s="403"/>
      <c r="G128" s="403"/>
      <c r="H128" s="403"/>
      <c r="I128" s="403"/>
      <c r="J128" s="403"/>
      <c r="K128" s="403"/>
      <c r="L128" s="61"/>
      <c r="M128" s="61"/>
      <c r="N128" s="61"/>
      <c r="Q128" s="403" t="s">
        <v>13</v>
      </c>
      <c r="R128" s="403"/>
      <c r="S128" s="403"/>
      <c r="T128" s="403"/>
      <c r="U128" s="403"/>
      <c r="V128" s="403"/>
      <c r="W128" s="44"/>
      <c r="X128" s="44"/>
      <c r="Y128" s="44"/>
      <c r="Z128" s="44"/>
      <c r="AA128" s="44">
        <v>1</v>
      </c>
      <c r="AB128" s="44">
        <v>0</v>
      </c>
      <c r="AC128" s="44"/>
    </row>
    <row r="129" spans="2:32" x14ac:dyDescent="0.2">
      <c r="B129" s="44" t="s">
        <v>0</v>
      </c>
      <c r="C129" s="44" t="s">
        <v>1</v>
      </c>
      <c r="D129" s="44" t="s">
        <v>2</v>
      </c>
      <c r="E129" s="44" t="s">
        <v>3</v>
      </c>
      <c r="F129" s="44" t="s">
        <v>4</v>
      </c>
      <c r="G129" s="44" t="s">
        <v>43</v>
      </c>
      <c r="H129" s="44" t="s">
        <v>5</v>
      </c>
      <c r="I129" s="44" t="s">
        <v>6</v>
      </c>
      <c r="J129" s="44" t="s">
        <v>7</v>
      </c>
      <c r="K129" s="44" t="s">
        <v>8</v>
      </c>
      <c r="L129" s="44" t="s">
        <v>9</v>
      </c>
      <c r="M129" s="44" t="s">
        <v>17</v>
      </c>
      <c r="N129" s="44" t="s">
        <v>18</v>
      </c>
      <c r="O129" s="44" t="s">
        <v>42</v>
      </c>
      <c r="Q129" s="44"/>
      <c r="R129" s="44" t="s">
        <v>1</v>
      </c>
      <c r="S129" s="44" t="s">
        <v>3</v>
      </c>
      <c r="T129" s="44" t="s">
        <v>5</v>
      </c>
      <c r="U129" s="44" t="s">
        <v>6</v>
      </c>
      <c r="V129" s="44" t="s">
        <v>8</v>
      </c>
      <c r="W129" s="44" t="s">
        <v>9</v>
      </c>
      <c r="X129" s="44" t="s">
        <v>49</v>
      </c>
      <c r="Y129" s="44" t="s">
        <v>17</v>
      </c>
      <c r="Z129" s="44" t="s">
        <v>18</v>
      </c>
      <c r="AA129" s="44" t="s">
        <v>42</v>
      </c>
      <c r="AB129" s="44" t="s">
        <v>22</v>
      </c>
      <c r="AC129" s="44" t="s">
        <v>23</v>
      </c>
      <c r="AF129" s="1" t="s">
        <v>79</v>
      </c>
    </row>
    <row r="130" spans="2:32" x14ac:dyDescent="0.2">
      <c r="B130" s="44">
        <v>9702</v>
      </c>
      <c r="C130" s="44">
        <v>2</v>
      </c>
      <c r="D130" s="44">
        <v>17</v>
      </c>
      <c r="E130" s="44">
        <v>2</v>
      </c>
      <c r="F130" s="44">
        <v>1</v>
      </c>
      <c r="G130" s="44">
        <f>E130+F130</f>
        <v>3</v>
      </c>
      <c r="H130" s="44">
        <v>1</v>
      </c>
      <c r="I130" s="44">
        <v>5</v>
      </c>
      <c r="J130" s="44">
        <v>0</v>
      </c>
      <c r="K130" s="44">
        <v>25</v>
      </c>
      <c r="L130" s="44">
        <v>25</v>
      </c>
      <c r="M130" s="44"/>
      <c r="N130" s="44"/>
      <c r="O130" s="44">
        <v>0</v>
      </c>
      <c r="Q130" s="44">
        <v>9702</v>
      </c>
      <c r="R130" s="44">
        <v>8</v>
      </c>
      <c r="S130" s="44">
        <v>4</v>
      </c>
      <c r="T130" s="44">
        <v>2</v>
      </c>
      <c r="U130" s="44">
        <v>54</v>
      </c>
      <c r="V130" s="44">
        <v>293</v>
      </c>
      <c r="W130" s="44">
        <v>905</v>
      </c>
      <c r="X130" s="44">
        <f t="shared" ref="X130:X139" si="12">V130/(V130+W130)*100</f>
        <v>24.457429048414024</v>
      </c>
      <c r="Y130" s="44"/>
      <c r="Z130" s="44"/>
      <c r="AA130" s="44"/>
      <c r="AB130" s="44">
        <v>0</v>
      </c>
      <c r="AC130" s="44">
        <v>0</v>
      </c>
      <c r="AF130" s="1">
        <v>120</v>
      </c>
    </row>
    <row r="131" spans="2:32" x14ac:dyDescent="0.2">
      <c r="B131" s="44">
        <v>9704</v>
      </c>
      <c r="C131" s="44">
        <v>5</v>
      </c>
      <c r="D131" s="44">
        <v>10</v>
      </c>
      <c r="E131" s="44">
        <v>5</v>
      </c>
      <c r="F131" s="44">
        <v>9</v>
      </c>
      <c r="G131" s="44">
        <f>E131+F131</f>
        <v>14</v>
      </c>
      <c r="H131" s="44">
        <v>3</v>
      </c>
      <c r="I131" s="44">
        <v>5</v>
      </c>
      <c r="J131" s="44">
        <v>0</v>
      </c>
      <c r="K131" s="44">
        <v>26</v>
      </c>
      <c r="L131" s="44">
        <v>25</v>
      </c>
      <c r="M131" s="44"/>
      <c r="N131" s="44"/>
      <c r="O131" s="44">
        <v>0</v>
      </c>
      <c r="Q131" s="44">
        <v>9704</v>
      </c>
      <c r="R131" s="44">
        <v>12</v>
      </c>
      <c r="S131" s="44">
        <v>26</v>
      </c>
      <c r="T131" s="44">
        <v>6</v>
      </c>
      <c r="U131" s="44">
        <v>75</v>
      </c>
      <c r="V131" s="44">
        <v>627</v>
      </c>
      <c r="W131" s="44">
        <v>626</v>
      </c>
      <c r="X131" s="44">
        <f t="shared" si="12"/>
        <v>50.039904229848361</v>
      </c>
      <c r="Y131" s="44"/>
      <c r="Z131" s="44"/>
      <c r="AA131" s="44"/>
      <c r="AB131" s="44">
        <v>0</v>
      </c>
      <c r="AC131" s="44">
        <v>0</v>
      </c>
      <c r="AF131" s="1">
        <v>672</v>
      </c>
    </row>
    <row r="132" spans="2:32" x14ac:dyDescent="0.2">
      <c r="B132" s="44">
        <v>9706</v>
      </c>
      <c r="C132" s="44">
        <v>0</v>
      </c>
      <c r="D132" s="44">
        <v>16</v>
      </c>
      <c r="E132" s="44">
        <v>0</v>
      </c>
      <c r="F132" s="44">
        <v>2</v>
      </c>
      <c r="G132" s="44">
        <f t="shared" ref="G132:G142" si="13">E132+F132</f>
        <v>2</v>
      </c>
      <c r="H132" s="44">
        <v>0</v>
      </c>
      <c r="I132" s="44">
        <v>4</v>
      </c>
      <c r="J132" s="44">
        <v>0</v>
      </c>
      <c r="K132" s="44">
        <v>26</v>
      </c>
      <c r="L132" s="44">
        <v>28</v>
      </c>
      <c r="M132" s="44"/>
      <c r="N132" s="44"/>
      <c r="O132" s="44">
        <v>0</v>
      </c>
      <c r="Q132" s="44">
        <v>9706</v>
      </c>
      <c r="R132" s="44">
        <v>0</v>
      </c>
      <c r="S132" s="44">
        <v>0</v>
      </c>
      <c r="T132" s="44">
        <v>4</v>
      </c>
      <c r="U132" s="44">
        <v>152</v>
      </c>
      <c r="V132" s="44">
        <v>254</v>
      </c>
      <c r="W132" s="44">
        <v>946</v>
      </c>
      <c r="X132" s="44">
        <f t="shared" si="12"/>
        <v>21.166666666666668</v>
      </c>
      <c r="Y132" s="44"/>
      <c r="Z132" s="44"/>
      <c r="AA132" s="44"/>
      <c r="AB132" s="44"/>
      <c r="AC132" s="44"/>
      <c r="AF132" s="1">
        <v>251</v>
      </c>
    </row>
    <row r="133" spans="2:32" x14ac:dyDescent="0.2">
      <c r="B133" s="44">
        <v>9707</v>
      </c>
      <c r="C133" s="44">
        <v>1</v>
      </c>
      <c r="D133" s="44">
        <v>4</v>
      </c>
      <c r="E133" s="44">
        <v>0</v>
      </c>
      <c r="F133" s="44">
        <v>0</v>
      </c>
      <c r="G133" s="44">
        <f t="shared" si="13"/>
        <v>0</v>
      </c>
      <c r="H133" s="44">
        <v>0</v>
      </c>
      <c r="I133" s="44">
        <v>1</v>
      </c>
      <c r="J133" s="44">
        <v>0</v>
      </c>
      <c r="K133" s="44">
        <v>18</v>
      </c>
      <c r="L133" s="44">
        <v>21</v>
      </c>
      <c r="M133" s="44"/>
      <c r="N133" s="44"/>
      <c r="O133" s="44">
        <v>0</v>
      </c>
      <c r="Q133" s="44">
        <v>9707</v>
      </c>
      <c r="R133" s="44">
        <v>1</v>
      </c>
      <c r="S133" s="44">
        <v>0</v>
      </c>
      <c r="T133" s="44">
        <v>15</v>
      </c>
      <c r="U133" s="44">
        <v>56</v>
      </c>
      <c r="V133" s="44">
        <v>277</v>
      </c>
      <c r="W133" s="44">
        <v>923</v>
      </c>
      <c r="X133" s="44">
        <f t="shared" si="12"/>
        <v>23.083333333333332</v>
      </c>
      <c r="Y133" s="44"/>
      <c r="Z133" s="44"/>
      <c r="AA133" s="44"/>
      <c r="AB133" s="44">
        <v>0</v>
      </c>
      <c r="AC133" s="44">
        <v>0</v>
      </c>
      <c r="AF133" s="1">
        <v>210</v>
      </c>
    </row>
    <row r="134" spans="2:32" x14ac:dyDescent="0.2">
      <c r="B134" s="44">
        <v>10308</v>
      </c>
      <c r="C134" s="44">
        <v>0</v>
      </c>
      <c r="D134" s="44">
        <v>9</v>
      </c>
      <c r="E134" s="44">
        <v>0</v>
      </c>
      <c r="F134" s="44">
        <v>0</v>
      </c>
      <c r="G134" s="44">
        <f t="shared" si="13"/>
        <v>0</v>
      </c>
      <c r="H134" s="44">
        <v>1</v>
      </c>
      <c r="I134" s="44">
        <v>7</v>
      </c>
      <c r="J134" s="44">
        <v>0</v>
      </c>
      <c r="K134" s="44">
        <v>7</v>
      </c>
      <c r="L134" s="44">
        <v>9</v>
      </c>
      <c r="M134" s="44"/>
      <c r="N134" s="44"/>
      <c r="O134" s="44">
        <v>0</v>
      </c>
      <c r="Q134" s="44">
        <v>10308</v>
      </c>
      <c r="R134" s="44">
        <v>0</v>
      </c>
      <c r="S134" s="44">
        <v>0</v>
      </c>
      <c r="T134" s="44">
        <v>1</v>
      </c>
      <c r="U134" s="44">
        <v>84</v>
      </c>
      <c r="V134" s="44">
        <v>92</v>
      </c>
      <c r="W134" s="44">
        <v>1171</v>
      </c>
      <c r="X134" s="44">
        <f t="shared" si="12"/>
        <v>7.2842438638163101</v>
      </c>
      <c r="Y134" s="44"/>
      <c r="Z134" s="44"/>
      <c r="AA134" s="44">
        <v>0</v>
      </c>
      <c r="AB134" s="44">
        <v>0</v>
      </c>
      <c r="AC134" s="44">
        <v>0</v>
      </c>
    </row>
    <row r="135" spans="2:32" x14ac:dyDescent="0.2">
      <c r="B135" s="44">
        <v>10309</v>
      </c>
      <c r="C135" s="44">
        <v>0</v>
      </c>
      <c r="D135" s="44">
        <v>5</v>
      </c>
      <c r="E135" s="44">
        <v>0</v>
      </c>
      <c r="F135" s="44">
        <v>1</v>
      </c>
      <c r="G135" s="44">
        <f t="shared" si="13"/>
        <v>1</v>
      </c>
      <c r="H135" s="44">
        <v>10</v>
      </c>
      <c r="I135" s="44">
        <v>6</v>
      </c>
      <c r="J135" s="44">
        <v>0</v>
      </c>
      <c r="K135" s="44">
        <v>14</v>
      </c>
      <c r="L135" s="44">
        <v>14</v>
      </c>
      <c r="M135" s="44"/>
      <c r="N135" s="44"/>
      <c r="O135" s="44">
        <v>0</v>
      </c>
      <c r="Q135" s="44">
        <v>10309</v>
      </c>
      <c r="R135" s="44">
        <v>0</v>
      </c>
      <c r="S135" s="44">
        <v>0</v>
      </c>
      <c r="T135" s="44">
        <v>121</v>
      </c>
      <c r="U135" s="44">
        <v>85</v>
      </c>
      <c r="V135" s="44">
        <v>86</v>
      </c>
      <c r="W135" s="44">
        <v>1112</v>
      </c>
      <c r="X135" s="44">
        <f t="shared" si="12"/>
        <v>7.1786310517529222</v>
      </c>
      <c r="Y135" s="44"/>
      <c r="Z135" s="44"/>
      <c r="AA135" s="44">
        <v>0</v>
      </c>
      <c r="AB135" s="44">
        <v>1</v>
      </c>
      <c r="AC135" s="44">
        <v>0</v>
      </c>
    </row>
    <row r="136" spans="2:32" x14ac:dyDescent="0.2">
      <c r="B136" s="44">
        <v>10310</v>
      </c>
      <c r="C136" s="44">
        <v>0</v>
      </c>
      <c r="D136" s="44">
        <v>16</v>
      </c>
      <c r="E136" s="44">
        <v>0</v>
      </c>
      <c r="F136" s="44">
        <v>0</v>
      </c>
      <c r="G136" s="44">
        <f t="shared" si="13"/>
        <v>0</v>
      </c>
      <c r="H136" s="44">
        <v>0</v>
      </c>
      <c r="I136" s="44">
        <v>7</v>
      </c>
      <c r="J136" s="44">
        <v>0</v>
      </c>
      <c r="K136" s="44">
        <v>21</v>
      </c>
      <c r="L136" s="44">
        <v>20</v>
      </c>
      <c r="M136" s="44"/>
      <c r="N136" s="44"/>
      <c r="O136" s="44">
        <v>0</v>
      </c>
      <c r="Q136" s="44">
        <v>10310</v>
      </c>
      <c r="R136" s="44">
        <v>0</v>
      </c>
      <c r="S136" s="44">
        <v>0</v>
      </c>
      <c r="T136" s="44">
        <v>0</v>
      </c>
      <c r="U136" s="44">
        <v>647</v>
      </c>
      <c r="V136" s="44">
        <v>369</v>
      </c>
      <c r="W136" s="44">
        <v>831</v>
      </c>
      <c r="X136" s="44">
        <f t="shared" si="12"/>
        <v>30.75</v>
      </c>
      <c r="Y136" s="44"/>
      <c r="Z136" s="44"/>
      <c r="AA136" s="44">
        <v>0</v>
      </c>
      <c r="AB136" s="44">
        <v>1</v>
      </c>
      <c r="AC136" s="44">
        <v>0</v>
      </c>
      <c r="AF136" s="1">
        <v>1200</v>
      </c>
    </row>
    <row r="137" spans="2:32" x14ac:dyDescent="0.2">
      <c r="B137" s="44">
        <v>10311</v>
      </c>
      <c r="C137" s="44">
        <v>0</v>
      </c>
      <c r="D137" s="44">
        <v>14</v>
      </c>
      <c r="E137" s="44">
        <v>0</v>
      </c>
      <c r="F137" s="44">
        <v>0</v>
      </c>
      <c r="G137" s="44">
        <f t="shared" si="13"/>
        <v>0</v>
      </c>
      <c r="H137" s="44">
        <v>0</v>
      </c>
      <c r="I137" s="44">
        <v>6</v>
      </c>
      <c r="J137" s="44">
        <v>0</v>
      </c>
      <c r="K137" s="44">
        <v>20</v>
      </c>
      <c r="L137" s="44">
        <v>21</v>
      </c>
      <c r="M137" s="44"/>
      <c r="N137" s="44"/>
      <c r="O137" s="44">
        <v>0</v>
      </c>
      <c r="Q137" s="44">
        <v>10311</v>
      </c>
      <c r="R137" s="44">
        <v>0</v>
      </c>
      <c r="S137" s="44">
        <v>0</v>
      </c>
      <c r="T137" s="44">
        <v>0</v>
      </c>
      <c r="U137" s="44">
        <v>103</v>
      </c>
      <c r="V137" s="44">
        <v>238</v>
      </c>
      <c r="W137" s="44">
        <v>962</v>
      </c>
      <c r="X137" s="44">
        <f t="shared" si="12"/>
        <v>19.833333333333332</v>
      </c>
      <c r="Y137" s="44"/>
      <c r="Z137" s="44"/>
      <c r="AA137" s="44">
        <v>0</v>
      </c>
      <c r="AB137" s="44">
        <v>1</v>
      </c>
      <c r="AC137" s="44">
        <v>0</v>
      </c>
      <c r="AF137" s="1">
        <v>1200</v>
      </c>
    </row>
    <row r="138" spans="2:32" x14ac:dyDescent="0.2">
      <c r="B138" s="44">
        <v>10275</v>
      </c>
      <c r="C138" s="44">
        <v>0</v>
      </c>
      <c r="D138" s="44">
        <v>29</v>
      </c>
      <c r="E138" s="44">
        <v>0</v>
      </c>
      <c r="F138" s="44">
        <v>5</v>
      </c>
      <c r="G138" s="44">
        <f t="shared" si="13"/>
        <v>5</v>
      </c>
      <c r="H138" s="44">
        <v>0</v>
      </c>
      <c r="I138" s="44">
        <v>0</v>
      </c>
      <c r="J138" s="44">
        <v>0</v>
      </c>
      <c r="K138" s="44">
        <v>18</v>
      </c>
      <c r="L138" s="44">
        <v>18</v>
      </c>
      <c r="M138" s="44"/>
      <c r="N138" s="44"/>
      <c r="O138" s="44">
        <v>0</v>
      </c>
      <c r="Q138" s="44">
        <v>10275</v>
      </c>
      <c r="R138" s="44">
        <v>0</v>
      </c>
      <c r="S138" s="44">
        <v>0</v>
      </c>
      <c r="T138" s="44">
        <v>7</v>
      </c>
      <c r="U138" s="44">
        <v>0</v>
      </c>
      <c r="V138" s="44">
        <v>286</v>
      </c>
      <c r="W138" s="44">
        <v>911</v>
      </c>
      <c r="X138" s="44">
        <f t="shared" si="12"/>
        <v>23.893065998329156</v>
      </c>
      <c r="Y138" s="44"/>
      <c r="Z138" s="44"/>
      <c r="AA138" s="44">
        <v>0</v>
      </c>
      <c r="AB138" s="44"/>
      <c r="AC138" s="44"/>
      <c r="AF138" s="1">
        <v>157</v>
      </c>
    </row>
    <row r="139" spans="2:32" x14ac:dyDescent="0.2">
      <c r="B139" s="44">
        <v>10276</v>
      </c>
      <c r="C139" s="44">
        <v>0</v>
      </c>
      <c r="D139" s="44">
        <v>56</v>
      </c>
      <c r="E139" s="44">
        <v>0</v>
      </c>
      <c r="F139" s="44">
        <v>0</v>
      </c>
      <c r="G139" s="44">
        <f t="shared" si="13"/>
        <v>0</v>
      </c>
      <c r="H139" s="44">
        <v>16</v>
      </c>
      <c r="I139" s="44"/>
      <c r="J139" s="44"/>
      <c r="K139" s="44">
        <v>23</v>
      </c>
      <c r="L139" s="44">
        <v>22</v>
      </c>
      <c r="M139" s="44"/>
      <c r="N139" s="44"/>
      <c r="O139" s="44">
        <v>1</v>
      </c>
      <c r="Q139" s="44">
        <v>10276</v>
      </c>
      <c r="R139" s="44">
        <v>0</v>
      </c>
      <c r="S139" s="44">
        <v>0</v>
      </c>
      <c r="T139" s="44">
        <v>32</v>
      </c>
      <c r="U139" s="44">
        <v>126</v>
      </c>
      <c r="V139" s="44">
        <v>416</v>
      </c>
      <c r="W139" s="44">
        <v>786</v>
      </c>
      <c r="X139" s="44">
        <f t="shared" si="12"/>
        <v>34.608985024958407</v>
      </c>
      <c r="Y139" s="44"/>
      <c r="Z139" s="44"/>
      <c r="AA139" s="44">
        <v>2</v>
      </c>
      <c r="AB139" s="44"/>
      <c r="AC139" s="44"/>
      <c r="AF139" s="1">
        <v>110</v>
      </c>
    </row>
    <row r="140" spans="2:32" x14ac:dyDescent="0.2">
      <c r="B140" s="44">
        <v>10270</v>
      </c>
      <c r="C140" s="44">
        <v>0</v>
      </c>
      <c r="D140" s="44">
        <v>30</v>
      </c>
      <c r="E140" s="44">
        <v>0</v>
      </c>
      <c r="F140" s="44">
        <v>1</v>
      </c>
      <c r="G140" s="44">
        <f t="shared" si="13"/>
        <v>1</v>
      </c>
      <c r="H140" s="44">
        <v>28</v>
      </c>
      <c r="I140" s="44">
        <v>4</v>
      </c>
      <c r="J140" s="44">
        <v>15</v>
      </c>
      <c r="K140" s="44">
        <v>25</v>
      </c>
      <c r="L140" s="44">
        <v>26</v>
      </c>
      <c r="M140" s="44"/>
      <c r="N140" s="44"/>
      <c r="O140" s="44">
        <v>0</v>
      </c>
      <c r="Q140" s="44">
        <v>10270</v>
      </c>
      <c r="R140" s="44">
        <v>0</v>
      </c>
      <c r="S140" s="44">
        <v>0</v>
      </c>
      <c r="T140" s="44">
        <v>233</v>
      </c>
      <c r="U140" s="44">
        <v>422</v>
      </c>
      <c r="V140" s="44">
        <v>173</v>
      </c>
      <c r="W140" s="44">
        <v>1030</v>
      </c>
      <c r="X140" s="44"/>
      <c r="Y140" s="44"/>
      <c r="Z140" s="44"/>
      <c r="AA140" s="44">
        <v>0</v>
      </c>
      <c r="AB140" s="44"/>
      <c r="AC140" s="44"/>
    </row>
    <row r="141" spans="2:32" x14ac:dyDescent="0.2">
      <c r="B141" s="44">
        <v>10271</v>
      </c>
      <c r="C141" s="44">
        <v>0</v>
      </c>
      <c r="D141" s="44">
        <v>12</v>
      </c>
      <c r="E141" s="44">
        <v>0</v>
      </c>
      <c r="F141" s="44">
        <v>0</v>
      </c>
      <c r="G141" s="44">
        <f t="shared" si="13"/>
        <v>0</v>
      </c>
      <c r="H141" s="44">
        <v>0</v>
      </c>
      <c r="I141" s="44">
        <v>2</v>
      </c>
      <c r="J141" s="44">
        <v>14</v>
      </c>
      <c r="K141" s="44">
        <v>16</v>
      </c>
      <c r="L141" s="44">
        <v>16</v>
      </c>
      <c r="M141" s="44"/>
      <c r="N141" s="44"/>
      <c r="O141" s="44">
        <v>0</v>
      </c>
      <c r="Q141" s="44">
        <v>10271</v>
      </c>
      <c r="R141" s="44">
        <v>0</v>
      </c>
      <c r="S141" s="44">
        <v>0</v>
      </c>
      <c r="T141" s="44">
        <v>0</v>
      </c>
      <c r="U141" s="44">
        <v>22</v>
      </c>
      <c r="V141" s="44">
        <v>154</v>
      </c>
      <c r="W141" s="44">
        <v>1046</v>
      </c>
      <c r="X141" s="44"/>
      <c r="Y141" s="44"/>
      <c r="Z141" s="44"/>
      <c r="AA141" s="44">
        <v>0</v>
      </c>
      <c r="AB141" s="44"/>
      <c r="AC141" s="44"/>
    </row>
    <row r="142" spans="2:32" ht="16" thickBot="1" x14ac:dyDescent="0.25">
      <c r="B142" s="44">
        <v>10274</v>
      </c>
      <c r="C142" s="44">
        <v>0</v>
      </c>
      <c r="D142" s="44">
        <v>21</v>
      </c>
      <c r="E142" s="44">
        <v>0</v>
      </c>
      <c r="F142" s="44">
        <v>0</v>
      </c>
      <c r="G142" s="44">
        <f t="shared" si="13"/>
        <v>0</v>
      </c>
      <c r="H142" s="44">
        <v>13</v>
      </c>
      <c r="I142" s="44">
        <v>8</v>
      </c>
      <c r="J142" s="44">
        <v>3</v>
      </c>
      <c r="K142" s="44">
        <v>15</v>
      </c>
      <c r="L142" s="44">
        <v>16</v>
      </c>
      <c r="M142" s="44"/>
      <c r="N142" s="44"/>
      <c r="O142" s="44">
        <v>0</v>
      </c>
      <c r="Q142" s="44">
        <v>10274</v>
      </c>
      <c r="R142" s="44">
        <v>0</v>
      </c>
      <c r="S142" s="44">
        <v>0</v>
      </c>
      <c r="T142" s="44">
        <v>46</v>
      </c>
      <c r="U142" s="44">
        <v>79</v>
      </c>
      <c r="V142" s="44">
        <v>111</v>
      </c>
      <c r="W142" s="44">
        <v>1092</v>
      </c>
      <c r="X142" s="44"/>
      <c r="Y142" s="44"/>
      <c r="Z142" s="44"/>
      <c r="AA142" s="44">
        <v>0</v>
      </c>
      <c r="AB142" s="44"/>
      <c r="AC142" s="44"/>
    </row>
    <row r="143" spans="2:32" ht="16" thickBot="1" x14ac:dyDescent="0.25">
      <c r="B143" s="407" t="s">
        <v>24</v>
      </c>
      <c r="C143" s="63" t="s">
        <v>74</v>
      </c>
      <c r="D143" s="63">
        <f t="shared" ref="D143:O143" si="14">AVERAGE(D130:D133,D136:D137)</f>
        <v>12.833333333333334</v>
      </c>
      <c r="E143" s="63">
        <f t="shared" si="14"/>
        <v>1.1666666666666667</v>
      </c>
      <c r="F143" s="63">
        <f>AVERAGE(F130:F133,F136:F137,F138:F139)</f>
        <v>2.125</v>
      </c>
      <c r="G143" s="63">
        <f t="shared" si="14"/>
        <v>3.1666666666666665</v>
      </c>
      <c r="H143" s="63">
        <f t="shared" si="14"/>
        <v>0.66666666666666663</v>
      </c>
      <c r="I143" s="63">
        <f t="shared" si="14"/>
        <v>4.666666666666667</v>
      </c>
      <c r="J143" s="63">
        <f t="shared" si="14"/>
        <v>0</v>
      </c>
      <c r="K143" s="63">
        <f t="shared" si="14"/>
        <v>22.666666666666668</v>
      </c>
      <c r="L143" s="63">
        <f t="shared" si="14"/>
        <v>23.333333333333332</v>
      </c>
      <c r="M143" s="63" t="e">
        <f t="shared" si="14"/>
        <v>#DIV/0!</v>
      </c>
      <c r="N143" s="63" t="e">
        <f t="shared" si="14"/>
        <v>#DIV/0!</v>
      </c>
      <c r="O143" s="63">
        <f t="shared" si="14"/>
        <v>0</v>
      </c>
      <c r="P143" s="13"/>
      <c r="Q143" s="62" t="s">
        <v>24</v>
      </c>
      <c r="R143" s="63">
        <f t="shared" ref="R143:AA143" si="15">AVERAGE(R130:R133,R136:R137)</f>
        <v>3.5</v>
      </c>
      <c r="S143" s="63">
        <f t="shared" si="15"/>
        <v>5</v>
      </c>
      <c r="T143" s="63">
        <f t="shared" si="15"/>
        <v>4.5</v>
      </c>
      <c r="U143" s="63">
        <f t="shared" si="15"/>
        <v>181.16666666666666</v>
      </c>
      <c r="V143" s="63">
        <f t="shared" si="15"/>
        <v>343</v>
      </c>
      <c r="W143" s="63">
        <f t="shared" si="15"/>
        <v>865.5</v>
      </c>
      <c r="X143" s="63">
        <f t="shared" si="15"/>
        <v>28.221777768599285</v>
      </c>
      <c r="Y143" s="63" t="e">
        <f t="shared" si="15"/>
        <v>#DIV/0!</v>
      </c>
      <c r="Z143" s="63" t="e">
        <f t="shared" si="15"/>
        <v>#DIV/0!</v>
      </c>
      <c r="AA143" s="63">
        <f t="shared" si="15"/>
        <v>0</v>
      </c>
      <c r="AB143" s="63"/>
      <c r="AC143" s="63"/>
      <c r="AD143" s="37"/>
    </row>
    <row r="144" spans="2:32" ht="16" thickBot="1" x14ac:dyDescent="0.25">
      <c r="B144" s="63" t="s">
        <v>27</v>
      </c>
      <c r="C144" s="38">
        <f t="shared" ref="C144:O144" si="16">STDEV(C130:C133,C136:C137)/SQRT(6)</f>
        <v>0.80277297191948649</v>
      </c>
      <c r="D144" s="38">
        <f t="shared" si="16"/>
        <v>2.0398801707725664</v>
      </c>
      <c r="E144" s="38">
        <f t="shared" si="16"/>
        <v>0.83333333333333348</v>
      </c>
      <c r="F144" s="38">
        <f t="shared" si="16"/>
        <v>1.4375905768565218</v>
      </c>
      <c r="G144" s="38">
        <f t="shared" si="16"/>
        <v>2.2273551829717486</v>
      </c>
      <c r="H144" s="38">
        <f t="shared" si="16"/>
        <v>0.49441323247304431</v>
      </c>
      <c r="I144" s="38">
        <f t="shared" si="16"/>
        <v>0.84327404271156803</v>
      </c>
      <c r="J144" s="38">
        <f t="shared" si="16"/>
        <v>0</v>
      </c>
      <c r="K144" s="38">
        <f t="shared" si="16"/>
        <v>1.4063348739819344</v>
      </c>
      <c r="L144" s="38">
        <f t="shared" si="16"/>
        <v>1.2823589374447584</v>
      </c>
      <c r="M144" s="38" t="e">
        <f t="shared" si="16"/>
        <v>#DIV/0!</v>
      </c>
      <c r="N144" s="38" t="e">
        <f t="shared" si="16"/>
        <v>#DIV/0!</v>
      </c>
      <c r="O144" s="38">
        <f t="shared" si="16"/>
        <v>0</v>
      </c>
      <c r="P144" s="13"/>
      <c r="Q144" s="63" t="s">
        <v>27</v>
      </c>
      <c r="R144" s="38">
        <f t="shared" ref="R144:AA144" si="17">STDEV(R130:R133,R136:R137)/SQRT(6)</f>
        <v>2.1252450839060111</v>
      </c>
      <c r="S144" s="38">
        <f t="shared" si="17"/>
        <v>4.2504901678120222</v>
      </c>
      <c r="T144" s="38">
        <f t="shared" si="17"/>
        <v>2.3057898140695015</v>
      </c>
      <c r="U144" s="38">
        <f t="shared" si="17"/>
        <v>94.352324354575984</v>
      </c>
      <c r="V144" s="38">
        <f t="shared" si="17"/>
        <v>59.758960276542076</v>
      </c>
      <c r="W144" s="38">
        <f t="shared" si="17"/>
        <v>51.384011780578859</v>
      </c>
      <c r="X144" s="38">
        <f t="shared" si="17"/>
        <v>4.6301082605631017</v>
      </c>
      <c r="Y144" s="38" t="e">
        <f t="shared" si="17"/>
        <v>#DIV/0!</v>
      </c>
      <c r="Z144" s="38" t="e">
        <f t="shared" si="17"/>
        <v>#DIV/0!</v>
      </c>
      <c r="AA144" s="38">
        <f t="shared" si="17"/>
        <v>0</v>
      </c>
      <c r="AB144" s="38"/>
      <c r="AC144" s="38"/>
      <c r="AD144" s="37"/>
    </row>
    <row r="145" spans="1:30" ht="16" thickBot="1" x14ac:dyDescent="0.25">
      <c r="B145" s="62" t="s">
        <v>25</v>
      </c>
      <c r="C145" s="38">
        <f t="shared" ref="C145:O145" si="18">AVERAGE(C140:C142)</f>
        <v>0</v>
      </c>
      <c r="D145" s="38">
        <f t="shared" si="18"/>
        <v>21</v>
      </c>
      <c r="E145" s="38">
        <f t="shared" si="18"/>
        <v>0</v>
      </c>
      <c r="F145" s="38">
        <f t="shared" si="18"/>
        <v>0.33333333333333331</v>
      </c>
      <c r="G145" s="38">
        <f t="shared" si="18"/>
        <v>0.33333333333333331</v>
      </c>
      <c r="H145" s="38">
        <f t="shared" si="18"/>
        <v>13.666666666666666</v>
      </c>
      <c r="I145" s="38">
        <f t="shared" si="18"/>
        <v>4.666666666666667</v>
      </c>
      <c r="J145" s="38">
        <f t="shared" si="18"/>
        <v>10.666666666666666</v>
      </c>
      <c r="K145" s="38">
        <f t="shared" si="18"/>
        <v>18.666666666666668</v>
      </c>
      <c r="L145" s="38">
        <f t="shared" si="18"/>
        <v>19.333333333333332</v>
      </c>
      <c r="M145" s="38" t="e">
        <f t="shared" si="18"/>
        <v>#DIV/0!</v>
      </c>
      <c r="N145" s="38" t="e">
        <f t="shared" si="18"/>
        <v>#DIV/0!</v>
      </c>
      <c r="O145" s="38">
        <f t="shared" si="18"/>
        <v>0</v>
      </c>
      <c r="P145" s="13"/>
      <c r="Q145" s="62" t="s">
        <v>25</v>
      </c>
      <c r="R145" s="38">
        <f t="shared" ref="R145:AA145" si="19">AVERAGE(R140:R142)</f>
        <v>0</v>
      </c>
      <c r="S145" s="38">
        <f t="shared" si="19"/>
        <v>0</v>
      </c>
      <c r="T145" s="38">
        <f t="shared" si="19"/>
        <v>93</v>
      </c>
      <c r="U145" s="38">
        <f t="shared" si="19"/>
        <v>174.33333333333334</v>
      </c>
      <c r="V145" s="38">
        <f t="shared" si="19"/>
        <v>146</v>
      </c>
      <c r="W145" s="38">
        <f t="shared" si="19"/>
        <v>1056</v>
      </c>
      <c r="X145" s="38" t="e">
        <f t="shared" si="19"/>
        <v>#DIV/0!</v>
      </c>
      <c r="Y145" s="38" t="e">
        <f t="shared" si="19"/>
        <v>#DIV/0!</v>
      </c>
      <c r="Z145" s="38" t="e">
        <f t="shared" si="19"/>
        <v>#DIV/0!</v>
      </c>
      <c r="AA145" s="38">
        <f t="shared" si="19"/>
        <v>0</v>
      </c>
      <c r="AB145" s="38"/>
      <c r="AC145" s="38"/>
      <c r="AD145" s="37"/>
    </row>
    <row r="146" spans="1:30" ht="16" thickBot="1" x14ac:dyDescent="0.25">
      <c r="B146" s="63"/>
      <c r="C146" s="39">
        <f t="shared" ref="C146:O146" si="20">STDEV(C140:C142)/SQRT(4)</f>
        <v>0</v>
      </c>
      <c r="D146" s="39">
        <f t="shared" si="20"/>
        <v>4.5</v>
      </c>
      <c r="E146" s="39">
        <f t="shared" si="20"/>
        <v>0</v>
      </c>
      <c r="F146" s="39">
        <f t="shared" si="20"/>
        <v>0.28867513459481292</v>
      </c>
      <c r="G146" s="39">
        <f t="shared" si="20"/>
        <v>0.28867513459481292</v>
      </c>
      <c r="H146" s="39">
        <f t="shared" si="20"/>
        <v>7.0059498523279</v>
      </c>
      <c r="I146" s="39">
        <f t="shared" si="20"/>
        <v>1.5275252316519468</v>
      </c>
      <c r="J146" s="39">
        <f t="shared" si="20"/>
        <v>3.3291640592396967</v>
      </c>
      <c r="K146" s="39">
        <f t="shared" si="20"/>
        <v>2.7537852736430528</v>
      </c>
      <c r="L146" s="39">
        <f t="shared" si="20"/>
        <v>2.8867513459481304</v>
      </c>
      <c r="M146" s="39" t="e">
        <f t="shared" si="20"/>
        <v>#DIV/0!</v>
      </c>
      <c r="N146" s="39" t="e">
        <f t="shared" si="20"/>
        <v>#DIV/0!</v>
      </c>
      <c r="O146" s="39">
        <f t="shared" si="20"/>
        <v>0</v>
      </c>
      <c r="P146" s="13"/>
      <c r="Q146" s="63"/>
      <c r="R146" s="39">
        <f t="shared" ref="R146:AA146" si="21">STDEV(R140:R142)/SQRT(4)</f>
        <v>0</v>
      </c>
      <c r="S146" s="39">
        <f t="shared" si="21"/>
        <v>0</v>
      </c>
      <c r="T146" s="39">
        <f t="shared" si="21"/>
        <v>61.702917273010684</v>
      </c>
      <c r="U146" s="39">
        <f t="shared" si="21"/>
        <v>108.18541183234149</v>
      </c>
      <c r="V146" s="39">
        <f t="shared" si="21"/>
        <v>15.88238017426859</v>
      </c>
      <c r="W146" s="39">
        <f t="shared" si="21"/>
        <v>16.093476939431081</v>
      </c>
      <c r="X146" s="39" t="e">
        <f t="shared" si="21"/>
        <v>#DIV/0!</v>
      </c>
      <c r="Y146" s="39" t="e">
        <f t="shared" si="21"/>
        <v>#DIV/0!</v>
      </c>
      <c r="Z146" s="39" t="e">
        <f t="shared" si="21"/>
        <v>#DIV/0!</v>
      </c>
      <c r="AA146" s="39">
        <f t="shared" si="21"/>
        <v>0</v>
      </c>
      <c r="AB146" s="39"/>
      <c r="AC146" s="39"/>
      <c r="AD146" s="37"/>
    </row>
    <row r="147" spans="1:30" ht="16" thickBot="1" x14ac:dyDescent="0.25">
      <c r="B147" s="37" t="s">
        <v>28</v>
      </c>
      <c r="C147" s="39">
        <f t="shared" ref="C147:O147" si="22">AVERAGE(C130:C137)</f>
        <v>1</v>
      </c>
      <c r="D147" s="39">
        <f t="shared" si="22"/>
        <v>11.375</v>
      </c>
      <c r="E147" s="39">
        <f t="shared" si="22"/>
        <v>0.875</v>
      </c>
      <c r="F147" s="39">
        <f t="shared" si="22"/>
        <v>1.625</v>
      </c>
      <c r="G147" s="39">
        <f t="shared" si="22"/>
        <v>2.5</v>
      </c>
      <c r="H147" s="39">
        <f t="shared" si="22"/>
        <v>1.875</v>
      </c>
      <c r="I147" s="39">
        <f t="shared" si="22"/>
        <v>5.125</v>
      </c>
      <c r="J147" s="39">
        <f t="shared" si="22"/>
        <v>0</v>
      </c>
      <c r="K147" s="39">
        <f t="shared" si="22"/>
        <v>19.625</v>
      </c>
      <c r="L147" s="39">
        <f t="shared" si="22"/>
        <v>20.375</v>
      </c>
      <c r="M147" s="39" t="e">
        <f t="shared" si="22"/>
        <v>#DIV/0!</v>
      </c>
      <c r="N147" s="39" t="e">
        <f t="shared" si="22"/>
        <v>#DIV/0!</v>
      </c>
      <c r="O147" s="37">
        <f t="shared" si="22"/>
        <v>0</v>
      </c>
      <c r="P147" s="13"/>
      <c r="Q147" s="37" t="s">
        <v>28</v>
      </c>
      <c r="R147" s="39">
        <f t="shared" ref="R147:AA147" si="23">AVERAGE(R130:R137)</f>
        <v>2.625</v>
      </c>
      <c r="S147" s="39">
        <f t="shared" si="23"/>
        <v>3.75</v>
      </c>
      <c r="T147" s="39">
        <f t="shared" si="23"/>
        <v>18.625</v>
      </c>
      <c r="U147" s="39">
        <f t="shared" si="23"/>
        <v>157</v>
      </c>
      <c r="V147" s="39">
        <f t="shared" si="23"/>
        <v>279.5</v>
      </c>
      <c r="W147" s="39">
        <f t="shared" si="23"/>
        <v>934.5</v>
      </c>
      <c r="X147" s="39">
        <f t="shared" si="23"/>
        <v>22.97419269089562</v>
      </c>
      <c r="Y147" s="39" t="e">
        <f t="shared" si="23"/>
        <v>#DIV/0!</v>
      </c>
      <c r="Z147" s="39" t="e">
        <f t="shared" si="23"/>
        <v>#DIV/0!</v>
      </c>
      <c r="AA147" s="39">
        <f t="shared" si="23"/>
        <v>0</v>
      </c>
      <c r="AB147" s="39"/>
      <c r="AC147" s="39"/>
      <c r="AD147" s="37"/>
    </row>
    <row r="148" spans="1:30" ht="16" thickBot="1" x14ac:dyDescent="0.25">
      <c r="B148" s="37" t="s">
        <v>26</v>
      </c>
      <c r="C148" s="37" t="e">
        <f>AVERAGE(#REF!)</f>
        <v>#REF!</v>
      </c>
      <c r="D148" s="37" t="e">
        <f>AVERAGE(#REF!)</f>
        <v>#REF!</v>
      </c>
      <c r="E148" s="37" t="e">
        <f>AVERAGE(#REF!)</f>
        <v>#REF!</v>
      </c>
      <c r="F148" s="37" t="e">
        <f>AVERAGE(#REF!)</f>
        <v>#REF!</v>
      </c>
      <c r="G148" s="37" t="e">
        <f>AVERAGE(#REF!)</f>
        <v>#REF!</v>
      </c>
      <c r="H148" s="37" t="e">
        <f>AVERAGE(#REF!)</f>
        <v>#REF!</v>
      </c>
      <c r="I148" s="37" t="e">
        <f>AVERAGE(#REF!)</f>
        <v>#REF!</v>
      </c>
      <c r="J148" s="37" t="e">
        <f>AVERAGE(#REF!)</f>
        <v>#REF!</v>
      </c>
      <c r="K148" s="37" t="e">
        <f>AVERAGE(#REF!)</f>
        <v>#REF!</v>
      </c>
      <c r="L148" s="64" t="e">
        <f>AVERAGE(#REF!)</f>
        <v>#REF!</v>
      </c>
      <c r="M148" s="37" t="e">
        <f>AVERAGE(#REF!)</f>
        <v>#REF!</v>
      </c>
      <c r="N148" s="64" t="e">
        <f>AVERAGE(#REF!)</f>
        <v>#REF!</v>
      </c>
      <c r="O148" s="37" t="e">
        <f>AVERAGE(#REF!)</f>
        <v>#REF!</v>
      </c>
      <c r="P148" s="13"/>
      <c r="Q148" s="37" t="s">
        <v>26</v>
      </c>
      <c r="R148" s="37" t="e">
        <f>AVERAGE(#REF!)</f>
        <v>#REF!</v>
      </c>
      <c r="S148" s="37" t="e">
        <f>AVERAGE(#REF!)</f>
        <v>#REF!</v>
      </c>
      <c r="T148" s="37" t="e">
        <f>AVERAGE(#REF!)</f>
        <v>#REF!</v>
      </c>
      <c r="U148" s="37" t="e">
        <f>AVERAGE(#REF!)</f>
        <v>#REF!</v>
      </c>
      <c r="V148" s="37" t="e">
        <f>AVERAGE(#REF!)</f>
        <v>#REF!</v>
      </c>
      <c r="W148" s="37" t="e">
        <f>AVERAGE(#REF!)</f>
        <v>#REF!</v>
      </c>
      <c r="X148" s="37" t="e">
        <f>AVERAGE(#REF!)</f>
        <v>#REF!</v>
      </c>
      <c r="Y148" s="37" t="e">
        <f>AVERAGE(#REF!)</f>
        <v>#REF!</v>
      </c>
      <c r="Z148" s="37" t="e">
        <f>AVERAGE(#REF!)</f>
        <v>#REF!</v>
      </c>
      <c r="AA148" s="37" t="e">
        <f>AVERAGE(#REF!)</f>
        <v>#REF!</v>
      </c>
      <c r="AB148" s="37"/>
      <c r="AC148" s="37"/>
      <c r="AD148" s="37"/>
    </row>
    <row r="151" spans="1:30" x14ac:dyDescent="0.2">
      <c r="A151" s="408" t="s">
        <v>80</v>
      </c>
      <c r="B151" s="408"/>
      <c r="C151" s="410" t="s">
        <v>10</v>
      </c>
      <c r="D151" s="410"/>
      <c r="E151" s="410"/>
      <c r="F151" s="410"/>
      <c r="G151" s="410"/>
      <c r="H151" s="410"/>
      <c r="I151" s="410"/>
      <c r="J151" s="410"/>
      <c r="K151" s="410"/>
      <c r="L151" s="411"/>
      <c r="M151" s="411"/>
      <c r="N151" s="411"/>
      <c r="O151" s="412"/>
      <c r="Q151" s="403" t="s">
        <v>13</v>
      </c>
      <c r="R151" s="403"/>
      <c r="S151" s="403"/>
      <c r="T151" s="403"/>
      <c r="U151" s="403"/>
      <c r="V151" s="403"/>
      <c r="W151" s="44"/>
      <c r="X151" s="44"/>
      <c r="Y151" s="44"/>
      <c r="Z151" s="44"/>
      <c r="AA151" s="44">
        <v>1</v>
      </c>
      <c r="AB151" s="1">
        <v>0</v>
      </c>
    </row>
    <row r="152" spans="1:30" x14ac:dyDescent="0.2">
      <c r="A152" s="412"/>
      <c r="B152" s="412" t="s">
        <v>0</v>
      </c>
      <c r="C152" s="412" t="s">
        <v>1</v>
      </c>
      <c r="D152" s="412" t="s">
        <v>2</v>
      </c>
      <c r="E152" s="412" t="s">
        <v>3</v>
      </c>
      <c r="F152" s="412" t="s">
        <v>4</v>
      </c>
      <c r="G152" s="412" t="s">
        <v>43</v>
      </c>
      <c r="H152" s="412" t="s">
        <v>5</v>
      </c>
      <c r="I152" s="412" t="s">
        <v>6</v>
      </c>
      <c r="J152" s="412" t="s">
        <v>7</v>
      </c>
      <c r="K152" s="412" t="s">
        <v>8</v>
      </c>
      <c r="L152" s="412" t="s">
        <v>9</v>
      </c>
      <c r="M152" s="412" t="s">
        <v>17</v>
      </c>
      <c r="N152" s="412" t="s">
        <v>18</v>
      </c>
      <c r="O152" s="412" t="s">
        <v>42</v>
      </c>
      <c r="Q152" s="44"/>
      <c r="R152" s="44" t="s">
        <v>1</v>
      </c>
      <c r="S152" s="44" t="s">
        <v>3</v>
      </c>
      <c r="T152" s="44" t="s">
        <v>5</v>
      </c>
      <c r="U152" s="44" t="s">
        <v>6</v>
      </c>
      <c r="V152" s="44" t="s">
        <v>8</v>
      </c>
      <c r="W152" s="44" t="s">
        <v>9</v>
      </c>
      <c r="X152" s="44" t="s">
        <v>49</v>
      </c>
      <c r="Y152" s="44" t="s">
        <v>17</v>
      </c>
      <c r="Z152" s="44" t="s">
        <v>18</v>
      </c>
      <c r="AA152" s="44" t="s">
        <v>42</v>
      </c>
      <c r="AB152" s="1" t="s">
        <v>22</v>
      </c>
      <c r="AC152" s="1" t="s">
        <v>23</v>
      </c>
    </row>
    <row r="153" spans="1:30" x14ac:dyDescent="0.2">
      <c r="A153" s="412"/>
      <c r="B153" s="412">
        <v>10298</v>
      </c>
      <c r="C153" s="412">
        <v>0</v>
      </c>
      <c r="D153" s="412">
        <v>24</v>
      </c>
      <c r="E153" s="412">
        <v>35</v>
      </c>
      <c r="F153" s="412">
        <v>5</v>
      </c>
      <c r="G153" s="412">
        <f>E153+F153</f>
        <v>40</v>
      </c>
      <c r="H153" s="412">
        <v>0</v>
      </c>
      <c r="I153" s="412">
        <v>7</v>
      </c>
      <c r="J153" s="412">
        <v>0</v>
      </c>
      <c r="K153" s="412">
        <v>19</v>
      </c>
      <c r="L153" s="412">
        <v>20</v>
      </c>
      <c r="M153" s="412">
        <v>49</v>
      </c>
      <c r="N153" s="412">
        <v>49</v>
      </c>
      <c r="O153" s="412">
        <v>0</v>
      </c>
      <c r="Q153" s="44">
        <v>10298</v>
      </c>
      <c r="R153" s="44">
        <v>0</v>
      </c>
      <c r="S153" s="44">
        <v>265</v>
      </c>
      <c r="T153" s="44">
        <v>0</v>
      </c>
      <c r="U153" s="44">
        <v>42</v>
      </c>
      <c r="V153" s="44">
        <v>466</v>
      </c>
      <c r="W153" s="44">
        <v>436</v>
      </c>
      <c r="X153" s="44"/>
      <c r="Y153" s="44">
        <v>260</v>
      </c>
      <c r="Z153" s="44">
        <v>638</v>
      </c>
      <c r="AA153" s="44">
        <v>0</v>
      </c>
    </row>
    <row r="154" spans="1:30" x14ac:dyDescent="0.2">
      <c r="A154" s="412"/>
      <c r="B154" s="412">
        <v>10299</v>
      </c>
      <c r="C154" s="412">
        <v>1</v>
      </c>
      <c r="D154" s="412">
        <v>33</v>
      </c>
      <c r="E154" s="412">
        <v>16</v>
      </c>
      <c r="F154" s="412">
        <v>16</v>
      </c>
      <c r="G154" s="412">
        <f t="shared" ref="G154:G165" si="24">E154+F154</f>
        <v>32</v>
      </c>
      <c r="H154" s="412">
        <v>0</v>
      </c>
      <c r="I154" s="412">
        <v>5</v>
      </c>
      <c r="J154" s="412">
        <v>0</v>
      </c>
      <c r="K154" s="412">
        <v>24</v>
      </c>
      <c r="L154" s="412">
        <v>24</v>
      </c>
      <c r="M154" s="412">
        <v>51</v>
      </c>
      <c r="N154" s="412">
        <v>51</v>
      </c>
      <c r="O154" s="412">
        <v>0</v>
      </c>
      <c r="Q154" s="44">
        <v>10299</v>
      </c>
      <c r="R154" s="44">
        <v>4</v>
      </c>
      <c r="S154" s="44">
        <v>108</v>
      </c>
      <c r="T154" s="44">
        <v>0</v>
      </c>
      <c r="U154" s="44">
        <v>44</v>
      </c>
      <c r="V154" s="44">
        <v>589</v>
      </c>
      <c r="W154" s="44">
        <v>312</v>
      </c>
      <c r="X154" s="44"/>
      <c r="Y154" s="44">
        <v>198</v>
      </c>
      <c r="Z154" s="44">
        <v>696</v>
      </c>
      <c r="AA154" s="44">
        <v>0</v>
      </c>
    </row>
    <row r="155" spans="1:30" x14ac:dyDescent="0.2">
      <c r="A155" s="412"/>
      <c r="B155" s="412">
        <v>10300</v>
      </c>
      <c r="C155" s="412">
        <v>0</v>
      </c>
      <c r="D155" s="412">
        <v>18</v>
      </c>
      <c r="E155" s="412">
        <v>8</v>
      </c>
      <c r="F155" s="412">
        <v>3</v>
      </c>
      <c r="G155" s="412">
        <f t="shared" si="24"/>
        <v>11</v>
      </c>
      <c r="H155" s="412">
        <v>1</v>
      </c>
      <c r="I155" s="412">
        <v>6</v>
      </c>
      <c r="J155" s="412">
        <v>0</v>
      </c>
      <c r="K155" s="412">
        <v>11</v>
      </c>
      <c r="L155" s="412">
        <v>11</v>
      </c>
      <c r="M155" s="412">
        <v>28</v>
      </c>
      <c r="N155" s="412">
        <v>28</v>
      </c>
      <c r="O155" s="412">
        <v>0</v>
      </c>
      <c r="Q155" s="44">
        <v>10300</v>
      </c>
      <c r="R155" s="44">
        <v>0</v>
      </c>
      <c r="S155" s="44">
        <v>14</v>
      </c>
      <c r="T155" s="44">
        <v>1</v>
      </c>
      <c r="U155" s="44">
        <v>35</v>
      </c>
      <c r="V155" s="44">
        <v>288</v>
      </c>
      <c r="W155" s="44">
        <v>612</v>
      </c>
      <c r="X155" s="44"/>
      <c r="Y155" s="44">
        <v>88</v>
      </c>
      <c r="Z155" s="44">
        <v>810</v>
      </c>
      <c r="AA155" s="44">
        <v>0</v>
      </c>
    </row>
    <row r="156" spans="1:30" x14ac:dyDescent="0.2">
      <c r="A156" s="412"/>
      <c r="B156" s="412">
        <v>10301</v>
      </c>
      <c r="C156" s="412">
        <v>6</v>
      </c>
      <c r="D156" s="412">
        <v>40</v>
      </c>
      <c r="E156" s="412">
        <v>26</v>
      </c>
      <c r="F156" s="412">
        <v>3</v>
      </c>
      <c r="G156" s="412">
        <f t="shared" si="24"/>
        <v>29</v>
      </c>
      <c r="H156" s="412">
        <v>0</v>
      </c>
      <c r="I156" s="412">
        <v>1</v>
      </c>
      <c r="J156" s="412">
        <v>0</v>
      </c>
      <c r="K156" s="412">
        <v>15</v>
      </c>
      <c r="L156" s="412">
        <v>14</v>
      </c>
      <c r="M156" s="412">
        <v>85</v>
      </c>
      <c r="N156" s="412">
        <v>84</v>
      </c>
      <c r="O156" s="412">
        <v>10</v>
      </c>
      <c r="Q156" s="44">
        <v>10301</v>
      </c>
      <c r="R156" s="44">
        <v>19</v>
      </c>
      <c r="S156" s="44">
        <v>167</v>
      </c>
      <c r="T156" s="44">
        <v>0</v>
      </c>
      <c r="U156" s="44">
        <v>6</v>
      </c>
      <c r="V156" s="44">
        <v>716</v>
      </c>
      <c r="W156" s="44">
        <v>184</v>
      </c>
      <c r="X156" s="44"/>
      <c r="Y156" s="44">
        <v>299</v>
      </c>
      <c r="Z156" s="44">
        <v>598</v>
      </c>
      <c r="AA156" s="44">
        <v>16</v>
      </c>
    </row>
    <row r="157" spans="1:30" x14ac:dyDescent="0.2">
      <c r="A157" s="412"/>
      <c r="B157" s="412">
        <v>10308</v>
      </c>
      <c r="C157" s="412"/>
      <c r="D157" s="412"/>
      <c r="E157" s="412"/>
      <c r="F157" s="412">
        <v>4</v>
      </c>
      <c r="G157" s="412">
        <f t="shared" si="24"/>
        <v>4</v>
      </c>
      <c r="H157" s="412"/>
      <c r="I157" s="412"/>
      <c r="J157" s="412"/>
      <c r="K157" s="412"/>
      <c r="L157" s="412"/>
      <c r="M157" s="412"/>
      <c r="N157" s="412"/>
      <c r="O157" s="412"/>
      <c r="Q157" s="44">
        <v>10308</v>
      </c>
      <c r="R157" s="44"/>
      <c r="S157" s="44">
        <v>0</v>
      </c>
      <c r="T157" s="44"/>
      <c r="U157" s="44"/>
      <c r="V157" s="44"/>
      <c r="W157" s="44"/>
      <c r="X157" s="44"/>
      <c r="Y157" s="44"/>
      <c r="Z157" s="44"/>
      <c r="AA157" s="44"/>
    </row>
    <row r="158" spans="1:30" x14ac:dyDescent="0.2">
      <c r="A158" s="412"/>
      <c r="B158" s="412">
        <v>10309</v>
      </c>
      <c r="C158" s="412"/>
      <c r="D158" s="412"/>
      <c r="E158" s="412"/>
      <c r="F158" s="412">
        <v>7</v>
      </c>
      <c r="G158" s="412">
        <f t="shared" si="24"/>
        <v>7</v>
      </c>
      <c r="H158" s="412"/>
      <c r="I158" s="412"/>
      <c r="J158" s="412"/>
      <c r="K158" s="412"/>
      <c r="L158" s="412"/>
      <c r="M158" s="412"/>
      <c r="N158" s="412"/>
      <c r="O158" s="412"/>
      <c r="Q158" s="44">
        <v>10309</v>
      </c>
      <c r="R158" s="44"/>
      <c r="S158" s="44">
        <v>0</v>
      </c>
      <c r="T158" s="44"/>
      <c r="U158" s="44"/>
      <c r="V158" s="44"/>
      <c r="W158" s="44"/>
      <c r="X158" s="44"/>
      <c r="Y158" s="44"/>
      <c r="Z158" s="44"/>
      <c r="AA158" s="44"/>
    </row>
    <row r="159" spans="1:30" x14ac:dyDescent="0.2">
      <c r="A159" s="412"/>
      <c r="B159" s="412">
        <v>10310</v>
      </c>
      <c r="C159" s="412"/>
      <c r="D159" s="412"/>
      <c r="E159" s="412">
        <v>0</v>
      </c>
      <c r="F159" s="412">
        <v>1</v>
      </c>
      <c r="G159" s="412">
        <f t="shared" si="24"/>
        <v>1</v>
      </c>
      <c r="H159" s="412"/>
      <c r="I159" s="412"/>
      <c r="J159" s="412"/>
      <c r="K159" s="412"/>
      <c r="L159" s="412"/>
      <c r="M159" s="412"/>
      <c r="N159" s="412"/>
      <c r="O159" s="412"/>
      <c r="Q159" s="44">
        <v>10310</v>
      </c>
      <c r="R159" s="44"/>
      <c r="S159" s="44">
        <v>0</v>
      </c>
      <c r="T159" s="44">
        <v>0</v>
      </c>
      <c r="U159" s="44"/>
      <c r="V159" s="44"/>
      <c r="W159" s="44"/>
      <c r="X159" s="44"/>
      <c r="Y159" s="44"/>
      <c r="Z159" s="44"/>
      <c r="AA159" s="44"/>
    </row>
    <row r="160" spans="1:30" x14ac:dyDescent="0.2">
      <c r="A160" s="412"/>
      <c r="B160" s="412">
        <v>10311</v>
      </c>
      <c r="C160" s="412"/>
      <c r="D160" s="412"/>
      <c r="E160" s="412">
        <v>0</v>
      </c>
      <c r="F160" s="412">
        <v>5</v>
      </c>
      <c r="G160" s="412">
        <f t="shared" si="24"/>
        <v>5</v>
      </c>
      <c r="H160" s="412"/>
      <c r="I160" s="412"/>
      <c r="J160" s="412"/>
      <c r="K160" s="412"/>
      <c r="L160" s="412"/>
      <c r="M160" s="412"/>
      <c r="N160" s="412"/>
      <c r="O160" s="412"/>
      <c r="Q160" s="44">
        <v>10311</v>
      </c>
      <c r="R160" s="44"/>
      <c r="S160" s="44">
        <v>2</v>
      </c>
      <c r="T160" s="44">
        <v>0</v>
      </c>
      <c r="U160" s="44"/>
      <c r="V160" s="44"/>
      <c r="W160" s="44"/>
      <c r="X160" s="44"/>
      <c r="Y160" s="44"/>
      <c r="Z160" s="44"/>
      <c r="AA160" s="44"/>
    </row>
    <row r="161" spans="1:30" x14ac:dyDescent="0.2">
      <c r="A161" s="412"/>
      <c r="B161" s="412">
        <v>10275</v>
      </c>
      <c r="C161" s="412">
        <v>1</v>
      </c>
      <c r="D161" s="412">
        <v>35</v>
      </c>
      <c r="E161" s="412">
        <v>1</v>
      </c>
      <c r="F161" s="412">
        <v>9</v>
      </c>
      <c r="G161" s="412">
        <f t="shared" si="24"/>
        <v>10</v>
      </c>
      <c r="H161" s="412">
        <v>0</v>
      </c>
      <c r="I161" s="412">
        <v>1</v>
      </c>
      <c r="J161" s="412">
        <v>0</v>
      </c>
      <c r="K161" s="412">
        <v>7</v>
      </c>
      <c r="L161" s="412">
        <v>7</v>
      </c>
      <c r="M161" s="412">
        <v>94</v>
      </c>
      <c r="N161" s="412">
        <v>93</v>
      </c>
      <c r="O161" s="412">
        <v>43</v>
      </c>
      <c r="Q161" s="44">
        <v>10275</v>
      </c>
      <c r="R161" s="44">
        <v>1</v>
      </c>
      <c r="S161" s="404">
        <v>2</v>
      </c>
      <c r="T161" s="44">
        <v>0</v>
      </c>
      <c r="U161" s="44">
        <v>4</v>
      </c>
      <c r="V161" s="44">
        <v>801</v>
      </c>
      <c r="W161" s="44">
        <v>118</v>
      </c>
      <c r="X161" s="44"/>
      <c r="Y161" s="44">
        <v>94</v>
      </c>
      <c r="Z161" s="44">
        <v>93</v>
      </c>
      <c r="AA161" s="44">
        <v>270</v>
      </c>
    </row>
    <row r="162" spans="1:30" x14ac:dyDescent="0.2">
      <c r="A162" s="412"/>
      <c r="B162" s="412">
        <v>10276</v>
      </c>
      <c r="C162" s="412">
        <v>0</v>
      </c>
      <c r="D162" s="412">
        <v>23</v>
      </c>
      <c r="E162" s="412">
        <v>46</v>
      </c>
      <c r="F162" s="412">
        <v>16</v>
      </c>
      <c r="G162" s="412">
        <f t="shared" si="24"/>
        <v>62</v>
      </c>
      <c r="H162" s="412">
        <v>0</v>
      </c>
      <c r="I162" s="412">
        <v>1</v>
      </c>
      <c r="J162" s="412">
        <v>0</v>
      </c>
      <c r="K162" s="412">
        <v>11</v>
      </c>
      <c r="L162" s="412">
        <v>11</v>
      </c>
      <c r="M162" s="412">
        <v>84</v>
      </c>
      <c r="N162" s="412">
        <v>84</v>
      </c>
      <c r="O162" s="412">
        <v>3</v>
      </c>
      <c r="Q162" s="44">
        <v>10276</v>
      </c>
      <c r="R162" s="44">
        <v>0</v>
      </c>
      <c r="S162" s="404">
        <v>345</v>
      </c>
      <c r="T162" s="44">
        <v>0</v>
      </c>
      <c r="U162" s="44">
        <v>1</v>
      </c>
      <c r="V162" s="44">
        <v>777</v>
      </c>
      <c r="W162" s="44">
        <v>125</v>
      </c>
      <c r="X162" s="44"/>
      <c r="Y162" s="44">
        <v>446</v>
      </c>
      <c r="Z162" s="44">
        <v>451</v>
      </c>
      <c r="AA162" s="44">
        <v>7</v>
      </c>
    </row>
    <row r="163" spans="1:30" x14ac:dyDescent="0.2">
      <c r="A163" s="412"/>
      <c r="B163" s="412">
        <v>10270</v>
      </c>
      <c r="C163" s="412">
        <v>12</v>
      </c>
      <c r="D163" s="412">
        <v>13</v>
      </c>
      <c r="E163" s="412">
        <v>0</v>
      </c>
      <c r="F163" s="412"/>
      <c r="G163" s="412">
        <f t="shared" si="24"/>
        <v>0</v>
      </c>
      <c r="H163" s="412">
        <v>7</v>
      </c>
      <c r="I163" s="412">
        <v>7</v>
      </c>
      <c r="J163" s="412">
        <v>0</v>
      </c>
      <c r="K163" s="412">
        <v>11</v>
      </c>
      <c r="L163" s="412">
        <v>12</v>
      </c>
      <c r="M163" s="412">
        <v>14</v>
      </c>
      <c r="N163" s="412">
        <v>14</v>
      </c>
      <c r="O163" s="412">
        <v>0</v>
      </c>
      <c r="Q163" s="44">
        <v>10270</v>
      </c>
      <c r="R163" s="44">
        <v>29</v>
      </c>
      <c r="S163" s="44">
        <v>0</v>
      </c>
      <c r="T163" s="44">
        <v>10</v>
      </c>
      <c r="U163" s="44">
        <v>104</v>
      </c>
      <c r="V163" s="405">
        <v>1.6401088194444445E-3</v>
      </c>
      <c r="W163" s="405">
        <v>8.7916101851851849E-3</v>
      </c>
      <c r="X163" s="44"/>
      <c r="Y163" s="44">
        <v>31</v>
      </c>
      <c r="Z163" s="44">
        <v>860</v>
      </c>
      <c r="AA163" s="44">
        <v>0</v>
      </c>
    </row>
    <row r="164" spans="1:30" x14ac:dyDescent="0.2">
      <c r="A164" s="412"/>
      <c r="B164" s="412">
        <v>10271</v>
      </c>
      <c r="C164" s="412">
        <v>0</v>
      </c>
      <c r="D164" s="412">
        <v>1</v>
      </c>
      <c r="E164" s="412">
        <v>0</v>
      </c>
      <c r="F164" s="412">
        <v>0</v>
      </c>
      <c r="G164" s="412">
        <f t="shared" si="24"/>
        <v>0</v>
      </c>
      <c r="H164" s="412">
        <v>0</v>
      </c>
      <c r="I164" s="412">
        <v>27</v>
      </c>
      <c r="J164" s="412">
        <v>0</v>
      </c>
      <c r="K164" s="412">
        <v>13</v>
      </c>
      <c r="L164" s="412">
        <v>192</v>
      </c>
      <c r="M164" s="412">
        <v>1</v>
      </c>
      <c r="N164" s="412">
        <v>1</v>
      </c>
      <c r="O164" s="412">
        <v>8</v>
      </c>
      <c r="Q164" s="44">
        <v>10271</v>
      </c>
      <c r="R164" s="44">
        <v>0</v>
      </c>
      <c r="S164" s="44">
        <v>0</v>
      </c>
      <c r="T164" s="44">
        <v>0</v>
      </c>
      <c r="U164" s="44">
        <v>27</v>
      </c>
      <c r="V164" s="44">
        <v>13</v>
      </c>
      <c r="W164" s="44">
        <v>192</v>
      </c>
      <c r="X164" s="44"/>
      <c r="Y164" s="44">
        <v>5</v>
      </c>
      <c r="Z164" s="44">
        <v>82</v>
      </c>
      <c r="AA164" s="44">
        <v>8</v>
      </c>
    </row>
    <row r="165" spans="1:30" ht="16" thickBot="1" x14ac:dyDescent="0.25">
      <c r="A165" s="412"/>
      <c r="B165" s="412">
        <v>10274</v>
      </c>
      <c r="C165" s="412">
        <v>0</v>
      </c>
      <c r="D165" s="412">
        <v>9</v>
      </c>
      <c r="E165" s="412">
        <v>1</v>
      </c>
      <c r="F165" s="412">
        <v>1</v>
      </c>
      <c r="G165" s="412">
        <f t="shared" si="24"/>
        <v>2</v>
      </c>
      <c r="H165" s="412">
        <v>3</v>
      </c>
      <c r="I165" s="412">
        <v>3</v>
      </c>
      <c r="J165" s="412"/>
      <c r="K165" s="412">
        <v>10</v>
      </c>
      <c r="L165" s="412">
        <v>10</v>
      </c>
      <c r="M165" s="412">
        <v>11</v>
      </c>
      <c r="N165" s="412">
        <v>11</v>
      </c>
      <c r="O165" s="412">
        <v>0</v>
      </c>
      <c r="Q165" s="44">
        <v>10274</v>
      </c>
      <c r="R165" s="44">
        <v>0</v>
      </c>
      <c r="S165" s="44">
        <v>3</v>
      </c>
      <c r="T165" s="44">
        <v>4</v>
      </c>
      <c r="U165" s="44">
        <v>38</v>
      </c>
      <c r="V165" s="44">
        <v>124</v>
      </c>
      <c r="W165" s="44">
        <v>779</v>
      </c>
      <c r="X165" s="44"/>
      <c r="Y165" s="44">
        <v>39</v>
      </c>
      <c r="Z165" s="44">
        <v>828</v>
      </c>
      <c r="AA165" s="44">
        <v>0</v>
      </c>
    </row>
    <row r="166" spans="1:30" ht="16" thickBot="1" x14ac:dyDescent="0.25">
      <c r="B166" s="407" t="s">
        <v>24</v>
      </c>
      <c r="C166" s="63">
        <f>AVERAGE(C153:C156,C161:C162)</f>
        <v>1.3333333333333333</v>
      </c>
      <c r="D166" s="63">
        <f t="shared" ref="D166:O166" si="25">AVERAGE(D153:D156,D161:D162)</f>
        <v>28.833333333333332</v>
      </c>
      <c r="E166" s="63">
        <f t="shared" si="25"/>
        <v>22</v>
      </c>
      <c r="F166" s="63">
        <f>AVERAGE(F153:F156,F159:F162)</f>
        <v>7.25</v>
      </c>
      <c r="G166" s="63">
        <f t="shared" si="25"/>
        <v>30.666666666666668</v>
      </c>
      <c r="H166" s="63">
        <f t="shared" si="25"/>
        <v>0.16666666666666666</v>
      </c>
      <c r="I166" s="63">
        <f t="shared" si="25"/>
        <v>3.5</v>
      </c>
      <c r="J166" s="63">
        <f t="shared" si="25"/>
        <v>0</v>
      </c>
      <c r="K166" s="63">
        <f t="shared" si="25"/>
        <v>14.5</v>
      </c>
      <c r="L166" s="63">
        <f t="shared" si="25"/>
        <v>14.5</v>
      </c>
      <c r="M166" s="63">
        <f t="shared" si="25"/>
        <v>65.166666666666671</v>
      </c>
      <c r="N166" s="63">
        <f t="shared" si="25"/>
        <v>64.833333333333329</v>
      </c>
      <c r="O166" s="63">
        <f t="shared" si="25"/>
        <v>9.3333333333333339</v>
      </c>
      <c r="P166" s="37"/>
      <c r="Q166" s="63"/>
      <c r="R166" s="63">
        <f t="shared" ref="R166:AA166" si="26">AVERAGE(R153:R156,R161:R162)</f>
        <v>4</v>
      </c>
      <c r="S166" s="63">
        <f t="shared" si="26"/>
        <v>150.16666666666666</v>
      </c>
      <c r="T166" s="63">
        <f t="shared" si="26"/>
        <v>0.16666666666666666</v>
      </c>
      <c r="U166" s="63">
        <f t="shared" si="26"/>
        <v>22</v>
      </c>
      <c r="V166" s="63">
        <f t="shared" si="26"/>
        <v>606.16666666666663</v>
      </c>
      <c r="W166" s="63">
        <f t="shared" si="26"/>
        <v>297.83333333333331</v>
      </c>
      <c r="X166" s="63" t="e">
        <f t="shared" si="26"/>
        <v>#DIV/0!</v>
      </c>
      <c r="Y166" s="63">
        <f t="shared" si="26"/>
        <v>230.83333333333334</v>
      </c>
      <c r="Z166" s="63">
        <f t="shared" si="26"/>
        <v>547.66666666666663</v>
      </c>
      <c r="AA166" s="63">
        <f t="shared" si="26"/>
        <v>48.833333333333336</v>
      </c>
      <c r="AB166" s="37"/>
      <c r="AC166" s="37"/>
      <c r="AD166" s="37"/>
    </row>
    <row r="167" spans="1:30" ht="16" thickBot="1" x14ac:dyDescent="0.25">
      <c r="B167" s="63" t="s">
        <v>27</v>
      </c>
      <c r="C167" s="38">
        <f>STDEV(C153:C156,C161:C162)/SQRT(6)</f>
        <v>0.95452140421842369</v>
      </c>
      <c r="D167" s="38">
        <f t="shared" ref="D167:O167" si="27">STDEV(D153:D156,D161:D162)/SQRT(6)</f>
        <v>3.4391536426536358</v>
      </c>
      <c r="E167" s="38">
        <f t="shared" si="27"/>
        <v>6.9137544069774428</v>
      </c>
      <c r="F167" s="38">
        <f t="shared" si="27"/>
        <v>2.485513584307633</v>
      </c>
      <c r="G167" s="38">
        <f t="shared" si="27"/>
        <v>7.9316524830019572</v>
      </c>
      <c r="H167" s="38">
        <f t="shared" si="27"/>
        <v>0.16666666666666669</v>
      </c>
      <c r="I167" s="38">
        <f t="shared" si="27"/>
        <v>1.1474609652039005</v>
      </c>
      <c r="J167" s="38">
        <f t="shared" si="27"/>
        <v>0</v>
      </c>
      <c r="K167" s="38">
        <f t="shared" si="27"/>
        <v>2.5265259415516268</v>
      </c>
      <c r="L167" s="38">
        <f t="shared" si="27"/>
        <v>2.5916532689900218</v>
      </c>
      <c r="M167" s="38">
        <f t="shared" si="27"/>
        <v>10.681500102721733</v>
      </c>
      <c r="N167" s="38">
        <f t="shared" si="27"/>
        <v>10.530643116374442</v>
      </c>
      <c r="O167" s="38">
        <f t="shared" si="27"/>
        <v>6.9169678649278445</v>
      </c>
      <c r="P167" s="38"/>
      <c r="Q167" s="38"/>
      <c r="R167" s="38">
        <f t="shared" ref="R167:AA167" si="28">STDEV(R153:R156,R161:R162)/SQRT(6)</f>
        <v>3.0659419433511785</v>
      </c>
      <c r="S167" s="38">
        <f t="shared" si="28"/>
        <v>55.88763528525589</v>
      </c>
      <c r="T167" s="38">
        <f t="shared" si="28"/>
        <v>0.16666666666666669</v>
      </c>
      <c r="U167" s="38">
        <f t="shared" si="28"/>
        <v>8.3146457130375282</v>
      </c>
      <c r="V167" s="38">
        <f t="shared" si="28"/>
        <v>81.726950539246545</v>
      </c>
      <c r="W167" s="38">
        <f t="shared" si="28"/>
        <v>80.241475836654729</v>
      </c>
      <c r="X167" s="38" t="e">
        <f t="shared" si="28"/>
        <v>#DIV/0!</v>
      </c>
      <c r="Y167" s="38">
        <f t="shared" si="28"/>
        <v>55.376539356582327</v>
      </c>
      <c r="Z167" s="38">
        <f t="shared" si="28"/>
        <v>102.88850491888996</v>
      </c>
      <c r="AA167" s="38">
        <f t="shared" si="28"/>
        <v>44.308326280483428</v>
      </c>
      <c r="AB167" s="38"/>
      <c r="AC167" s="38"/>
      <c r="AD167" s="37"/>
    </row>
    <row r="168" spans="1:30" ht="16" thickBot="1" x14ac:dyDescent="0.25">
      <c r="B168" s="62" t="s">
        <v>25</v>
      </c>
      <c r="C168" s="38">
        <f>AVERAGE(C163:C165)</f>
        <v>4</v>
      </c>
      <c r="D168" s="38">
        <f t="shared" ref="D168:O168" si="29">AVERAGE(D163:D165)</f>
        <v>7.666666666666667</v>
      </c>
      <c r="E168" s="38">
        <f t="shared" si="29"/>
        <v>0.33333333333333331</v>
      </c>
      <c r="F168" s="38">
        <f>AVERAGE(F157:F158,F163:F165)</f>
        <v>3</v>
      </c>
      <c r="G168" s="38">
        <f t="shared" si="29"/>
        <v>0.66666666666666663</v>
      </c>
      <c r="H168" s="38">
        <f t="shared" si="29"/>
        <v>3.3333333333333335</v>
      </c>
      <c r="I168" s="38">
        <f t="shared" si="29"/>
        <v>12.333333333333334</v>
      </c>
      <c r="J168" s="38">
        <f t="shared" si="29"/>
        <v>0</v>
      </c>
      <c r="K168" s="38">
        <f t="shared" si="29"/>
        <v>11.333333333333334</v>
      </c>
      <c r="L168" s="38">
        <f t="shared" si="29"/>
        <v>71.333333333333329</v>
      </c>
      <c r="M168" s="38">
        <f t="shared" si="29"/>
        <v>8.6666666666666661</v>
      </c>
      <c r="N168" s="38">
        <f t="shared" si="29"/>
        <v>8.6666666666666661</v>
      </c>
      <c r="O168" s="38">
        <f t="shared" si="29"/>
        <v>2.6666666666666665</v>
      </c>
      <c r="P168" s="38"/>
      <c r="Q168" s="38"/>
      <c r="R168" s="38">
        <f t="shared" ref="R168:AA168" si="30">AVERAGE(R163:R165)</f>
        <v>9.6666666666666661</v>
      </c>
      <c r="S168" s="38">
        <f t="shared" si="30"/>
        <v>1</v>
      </c>
      <c r="T168" s="38">
        <f t="shared" si="30"/>
        <v>4.666666666666667</v>
      </c>
      <c r="U168" s="38">
        <f t="shared" si="30"/>
        <v>56.333333333333336</v>
      </c>
      <c r="V168" s="38">
        <f t="shared" si="30"/>
        <v>45.667213369606486</v>
      </c>
      <c r="W168" s="38">
        <f t="shared" si="30"/>
        <v>323.66959720339509</v>
      </c>
      <c r="X168" s="38" t="e">
        <f t="shared" si="30"/>
        <v>#DIV/0!</v>
      </c>
      <c r="Y168" s="38">
        <f t="shared" si="30"/>
        <v>25</v>
      </c>
      <c r="Z168" s="38">
        <f t="shared" si="30"/>
        <v>590</v>
      </c>
      <c r="AA168" s="38">
        <f t="shared" si="30"/>
        <v>2.6666666666666665</v>
      </c>
      <c r="AB168" s="38"/>
      <c r="AC168" s="38"/>
      <c r="AD168" s="37"/>
    </row>
    <row r="169" spans="1:30" ht="16" thickBot="1" x14ac:dyDescent="0.25">
      <c r="B169" s="63"/>
      <c r="C169" s="39">
        <f>STDEV(C163:C165)/SQRT(3)</f>
        <v>4</v>
      </c>
      <c r="D169" s="39">
        <f t="shared" ref="D169:O169" si="31">STDEV(D163:D165)/SQRT(3)</f>
        <v>3.5276684147527875</v>
      </c>
      <c r="E169" s="39">
        <f t="shared" si="31"/>
        <v>0.33333333333333337</v>
      </c>
      <c r="F169" s="39">
        <f t="shared" si="31"/>
        <v>0.40824829046386307</v>
      </c>
      <c r="G169" s="39">
        <f t="shared" si="31"/>
        <v>0.66666666666666674</v>
      </c>
      <c r="H169" s="39">
        <f t="shared" si="31"/>
        <v>2.0275875100994067</v>
      </c>
      <c r="I169" s="39">
        <f t="shared" si="31"/>
        <v>7.4236858171066968</v>
      </c>
      <c r="J169" s="39">
        <f t="shared" si="31"/>
        <v>0</v>
      </c>
      <c r="K169" s="39">
        <f t="shared" si="31"/>
        <v>0.88191710368819876</v>
      </c>
      <c r="L169" s="39">
        <f t="shared" si="31"/>
        <v>60.336095701034914</v>
      </c>
      <c r="M169" s="39">
        <f t="shared" si="31"/>
        <v>3.9299420408505323</v>
      </c>
      <c r="N169" s="39">
        <f t="shared" si="31"/>
        <v>3.9299420408505323</v>
      </c>
      <c r="O169" s="39">
        <f t="shared" si="31"/>
        <v>2.666666666666667</v>
      </c>
      <c r="P169" s="39"/>
      <c r="Q169" s="39"/>
      <c r="R169" s="39">
        <f t="shared" ref="R169:AA169" si="32">STDEV(R163:R165)/SQRT(3)</f>
        <v>9.6666666666666679</v>
      </c>
      <c r="S169" s="39">
        <f t="shared" si="32"/>
        <v>1</v>
      </c>
      <c r="T169" s="39">
        <f t="shared" si="32"/>
        <v>2.9059326290271161</v>
      </c>
      <c r="U169" s="39">
        <f t="shared" si="32"/>
        <v>24.043941255774005</v>
      </c>
      <c r="V169" s="39">
        <f t="shared" si="32"/>
        <v>39.345725883621419</v>
      </c>
      <c r="W169" s="39">
        <f t="shared" si="32"/>
        <v>234.31423900959314</v>
      </c>
      <c r="X169" s="39" t="e">
        <f t="shared" si="32"/>
        <v>#DIV/0!</v>
      </c>
      <c r="Y169" s="39">
        <f t="shared" si="32"/>
        <v>10.263202878893768</v>
      </c>
      <c r="Z169" s="39">
        <f t="shared" si="32"/>
        <v>254.16792349416033</v>
      </c>
      <c r="AA169" s="39">
        <f t="shared" si="32"/>
        <v>2.666666666666667</v>
      </c>
      <c r="AB169" s="39"/>
      <c r="AC169" s="39"/>
      <c r="AD169" s="37"/>
    </row>
  </sheetData>
  <mergeCells count="17">
    <mergeCell ref="A116:B118"/>
    <mergeCell ref="A1:O1"/>
    <mergeCell ref="A80:B80"/>
    <mergeCell ref="C80:K80"/>
    <mergeCell ref="Q80:V80"/>
    <mergeCell ref="C2:K2"/>
    <mergeCell ref="A2:B2"/>
    <mergeCell ref="A39:B39"/>
    <mergeCell ref="C39:K39"/>
    <mergeCell ref="R39:AA39"/>
    <mergeCell ref="R2:AA2"/>
    <mergeCell ref="A151:B151"/>
    <mergeCell ref="C151:K151"/>
    <mergeCell ref="Q151:V151"/>
    <mergeCell ref="A128:B128"/>
    <mergeCell ref="C128:K128"/>
    <mergeCell ref="Q128:V1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F102"/>
  <sheetViews>
    <sheetView topLeftCell="A26" workbookViewId="0">
      <selection activeCell="J96" sqref="J96:J98"/>
    </sheetView>
  </sheetViews>
  <sheetFormatPr baseColWidth="10" defaultColWidth="8.83203125" defaultRowHeight="15" x14ac:dyDescent="0.2"/>
  <cols>
    <col min="7" max="7" width="10.1640625" customWidth="1"/>
    <col min="18" max="18" width="13.5" customWidth="1"/>
  </cols>
  <sheetData>
    <row r="2" spans="1:28" x14ac:dyDescent="0.2">
      <c r="A2" s="417" t="s">
        <v>137</v>
      </c>
      <c r="B2" s="414"/>
      <c r="C2" s="414" t="s">
        <v>10</v>
      </c>
      <c r="D2" s="414"/>
      <c r="E2" s="414"/>
      <c r="F2" s="414"/>
      <c r="G2" s="414"/>
      <c r="H2" s="414"/>
      <c r="I2" s="414"/>
      <c r="J2" s="414"/>
      <c r="K2" s="414"/>
      <c r="L2" s="414"/>
      <c r="M2" s="415"/>
      <c r="N2" s="415"/>
      <c r="O2" s="415"/>
      <c r="P2" s="14"/>
      <c r="Q2" s="414" t="s">
        <v>13</v>
      </c>
      <c r="R2" s="414"/>
      <c r="S2" s="414"/>
      <c r="T2" s="414"/>
      <c r="U2" s="414"/>
      <c r="V2" s="414"/>
      <c r="W2" s="415"/>
      <c r="X2" s="43"/>
      <c r="Y2" s="43"/>
      <c r="Z2" s="43"/>
      <c r="AA2" s="1"/>
      <c r="AB2" s="1"/>
    </row>
    <row r="3" spans="1:28" x14ac:dyDescent="0.2">
      <c r="A3" s="10"/>
      <c r="B3" s="195" t="s">
        <v>0</v>
      </c>
      <c r="C3" s="43" t="s">
        <v>1</v>
      </c>
      <c r="D3" s="43" t="s">
        <v>2</v>
      </c>
      <c r="E3" s="43" t="s">
        <v>3</v>
      </c>
      <c r="F3" s="43" t="s">
        <v>4</v>
      </c>
      <c r="G3" s="43" t="s">
        <v>43</v>
      </c>
      <c r="H3" s="43" t="s">
        <v>5</v>
      </c>
      <c r="I3" s="43" t="s">
        <v>6</v>
      </c>
      <c r="J3" s="43" t="s">
        <v>7</v>
      </c>
      <c r="K3" s="43" t="s">
        <v>8</v>
      </c>
      <c r="L3" s="43" t="s">
        <v>9</v>
      </c>
      <c r="M3" s="43" t="s">
        <v>17</v>
      </c>
      <c r="N3" s="43" t="s">
        <v>18</v>
      </c>
      <c r="O3" s="43" t="s">
        <v>42</v>
      </c>
      <c r="Q3" s="43" t="s">
        <v>1</v>
      </c>
      <c r="R3" s="43" t="s">
        <v>3</v>
      </c>
      <c r="S3" s="43" t="s">
        <v>5</v>
      </c>
      <c r="T3" s="43" t="s">
        <v>6</v>
      </c>
      <c r="U3" s="43" t="s">
        <v>8</v>
      </c>
      <c r="V3" s="43" t="s">
        <v>9</v>
      </c>
      <c r="W3" s="43" t="s">
        <v>48</v>
      </c>
      <c r="X3" s="43" t="s">
        <v>17</v>
      </c>
      <c r="Y3" s="43" t="s">
        <v>18</v>
      </c>
      <c r="Z3" s="43" t="s">
        <v>42</v>
      </c>
    </row>
    <row r="4" spans="1:28" x14ac:dyDescent="0.2">
      <c r="A4" s="13"/>
      <c r="B4" s="416">
        <v>10025</v>
      </c>
      <c r="C4" s="44">
        <v>0</v>
      </c>
      <c r="D4" s="44">
        <v>34</v>
      </c>
      <c r="E4" s="44">
        <v>3</v>
      </c>
      <c r="F4" s="44">
        <v>3</v>
      </c>
      <c r="G4" s="44">
        <f>E4+F4</f>
        <v>6</v>
      </c>
      <c r="H4" s="44">
        <v>4</v>
      </c>
      <c r="I4" s="44">
        <v>1</v>
      </c>
      <c r="J4" s="43">
        <v>2</v>
      </c>
      <c r="K4" s="43">
        <v>14</v>
      </c>
      <c r="L4" s="43">
        <v>15</v>
      </c>
      <c r="M4" s="43">
        <v>30</v>
      </c>
      <c r="N4" s="43">
        <v>29</v>
      </c>
      <c r="O4" s="44">
        <v>0</v>
      </c>
      <c r="P4" s="1"/>
      <c r="Q4" s="44">
        <v>0</v>
      </c>
      <c r="R4" s="44">
        <v>4</v>
      </c>
      <c r="S4" s="44">
        <v>4</v>
      </c>
      <c r="T4" s="44">
        <v>3</v>
      </c>
      <c r="U4" s="44">
        <v>452</v>
      </c>
      <c r="V4" s="44">
        <v>468</v>
      </c>
      <c r="W4" s="43">
        <f>U4/(U4+V4)*100</f>
        <v>49.130434782608695</v>
      </c>
      <c r="X4" s="44">
        <v>174</v>
      </c>
      <c r="Y4" s="44">
        <v>723</v>
      </c>
      <c r="Z4" s="44">
        <v>0</v>
      </c>
      <c r="AA4" s="1"/>
      <c r="AB4" s="1"/>
    </row>
    <row r="5" spans="1:28" x14ac:dyDescent="0.2">
      <c r="A5" s="13"/>
      <c r="B5" s="416">
        <v>10040</v>
      </c>
      <c r="C5" s="44">
        <v>0</v>
      </c>
      <c r="D5" s="44">
        <v>2</v>
      </c>
      <c r="E5" s="44">
        <v>0</v>
      </c>
      <c r="F5" s="44">
        <v>0</v>
      </c>
      <c r="G5" s="44">
        <f t="shared" ref="G5:G15" si="0">E5+F5</f>
        <v>0</v>
      </c>
      <c r="H5" s="44">
        <v>0</v>
      </c>
      <c r="I5" s="44">
        <v>3</v>
      </c>
      <c r="J5" s="44">
        <v>13</v>
      </c>
      <c r="K5" s="44">
        <v>5</v>
      </c>
      <c r="L5" s="44">
        <v>6</v>
      </c>
      <c r="M5" s="44">
        <v>6</v>
      </c>
      <c r="N5" s="44">
        <v>5</v>
      </c>
      <c r="O5" s="44">
        <v>0</v>
      </c>
      <c r="P5" s="1"/>
      <c r="Q5" s="44">
        <v>0</v>
      </c>
      <c r="R5" s="44">
        <v>0</v>
      </c>
      <c r="S5" s="44">
        <v>0</v>
      </c>
      <c r="T5" s="44">
        <v>61</v>
      </c>
      <c r="U5" s="44">
        <v>53</v>
      </c>
      <c r="V5" s="44">
        <v>848</v>
      </c>
      <c r="W5" s="43">
        <f t="shared" ref="W5:W17" si="1">U5/(U5+V5)*100</f>
        <v>5.8823529411764701</v>
      </c>
      <c r="X5" s="44">
        <v>166</v>
      </c>
      <c r="Y5" s="44">
        <v>728</v>
      </c>
      <c r="Z5" s="44">
        <v>0</v>
      </c>
      <c r="AA5" s="1"/>
      <c r="AB5" s="1"/>
    </row>
    <row r="6" spans="1:28" x14ac:dyDescent="0.2">
      <c r="A6" s="13"/>
      <c r="B6" s="416">
        <v>10042</v>
      </c>
      <c r="C6" s="44">
        <v>2</v>
      </c>
      <c r="D6" s="44">
        <v>30</v>
      </c>
      <c r="E6" s="44">
        <v>12</v>
      </c>
      <c r="F6" s="44">
        <v>12</v>
      </c>
      <c r="G6" s="44">
        <f t="shared" si="0"/>
        <v>24</v>
      </c>
      <c r="H6" s="44">
        <v>28</v>
      </c>
      <c r="I6" s="44">
        <v>1</v>
      </c>
      <c r="J6" s="44">
        <v>0</v>
      </c>
      <c r="K6" s="44">
        <v>10</v>
      </c>
      <c r="L6" s="44">
        <v>12</v>
      </c>
      <c r="M6" s="44">
        <v>39</v>
      </c>
      <c r="N6" s="44">
        <v>38</v>
      </c>
      <c r="O6" s="44">
        <v>6</v>
      </c>
      <c r="P6" s="1"/>
      <c r="Q6" s="44">
        <v>12</v>
      </c>
      <c r="R6" s="44">
        <v>137</v>
      </c>
      <c r="S6" s="44">
        <v>204</v>
      </c>
      <c r="T6" s="44">
        <v>24</v>
      </c>
      <c r="U6" s="44">
        <v>410</v>
      </c>
      <c r="V6" s="44">
        <v>548</v>
      </c>
      <c r="W6" s="43">
        <f t="shared" si="1"/>
        <v>42.797494780793322</v>
      </c>
      <c r="X6" s="44">
        <v>229</v>
      </c>
      <c r="Y6" s="44">
        <v>715</v>
      </c>
      <c r="Z6" s="44">
        <v>65</v>
      </c>
      <c r="AA6" s="1"/>
      <c r="AB6" s="1"/>
    </row>
    <row r="7" spans="1:28" x14ac:dyDescent="0.2">
      <c r="A7" s="13"/>
      <c r="B7" s="416">
        <v>10053</v>
      </c>
      <c r="C7" s="44">
        <v>0</v>
      </c>
      <c r="D7" s="44">
        <v>17</v>
      </c>
      <c r="E7" s="44">
        <v>0</v>
      </c>
      <c r="F7" s="44">
        <v>0</v>
      </c>
      <c r="G7" s="44">
        <f t="shared" si="0"/>
        <v>0</v>
      </c>
      <c r="H7" s="44">
        <v>0</v>
      </c>
      <c r="I7" s="44">
        <v>2</v>
      </c>
      <c r="J7" s="44">
        <v>62</v>
      </c>
      <c r="K7" s="44">
        <v>21</v>
      </c>
      <c r="L7" s="44">
        <v>22</v>
      </c>
      <c r="M7" s="44">
        <v>22</v>
      </c>
      <c r="N7" s="44">
        <v>21</v>
      </c>
      <c r="O7" s="44">
        <v>0</v>
      </c>
      <c r="P7" s="1"/>
      <c r="Q7" s="44">
        <v>0</v>
      </c>
      <c r="R7" s="44">
        <v>0</v>
      </c>
      <c r="S7" s="44">
        <v>0</v>
      </c>
      <c r="T7" s="44">
        <v>41</v>
      </c>
      <c r="U7" s="44">
        <v>349</v>
      </c>
      <c r="V7" s="44">
        <v>547</v>
      </c>
      <c r="W7" s="43">
        <f t="shared" si="1"/>
        <v>38.950892857142854</v>
      </c>
      <c r="X7" s="44">
        <v>143</v>
      </c>
      <c r="Y7" s="44">
        <v>749</v>
      </c>
      <c r="Z7" s="44">
        <v>0</v>
      </c>
      <c r="AA7" s="1"/>
      <c r="AB7" s="1"/>
    </row>
    <row r="8" spans="1:28" x14ac:dyDescent="0.2">
      <c r="A8" s="13"/>
      <c r="B8" s="416">
        <v>10056</v>
      </c>
      <c r="C8" s="44">
        <v>2</v>
      </c>
      <c r="D8" s="44">
        <v>4</v>
      </c>
      <c r="E8" s="44">
        <v>3</v>
      </c>
      <c r="F8" s="44">
        <v>4</v>
      </c>
      <c r="G8" s="44">
        <f t="shared" si="0"/>
        <v>7</v>
      </c>
      <c r="H8" s="44">
        <v>1</v>
      </c>
      <c r="I8" s="44">
        <v>2</v>
      </c>
      <c r="J8" s="44">
        <v>0</v>
      </c>
      <c r="K8" s="44">
        <v>18</v>
      </c>
      <c r="L8" s="44">
        <v>18</v>
      </c>
      <c r="M8" s="44">
        <v>16</v>
      </c>
      <c r="N8" s="44">
        <v>15</v>
      </c>
      <c r="O8" s="44">
        <v>0</v>
      </c>
      <c r="P8" s="1"/>
      <c r="Q8" s="44">
        <v>104</v>
      </c>
      <c r="R8" s="44">
        <v>141</v>
      </c>
      <c r="S8" s="44">
        <v>49</v>
      </c>
      <c r="T8" s="44">
        <v>140</v>
      </c>
      <c r="U8" s="44">
        <v>397</v>
      </c>
      <c r="V8" s="44">
        <v>493</v>
      </c>
      <c r="W8" s="43">
        <f t="shared" si="1"/>
        <v>44.606741573033709</v>
      </c>
      <c r="X8" s="44">
        <v>144</v>
      </c>
      <c r="Y8" s="44">
        <v>742</v>
      </c>
      <c r="Z8" s="44">
        <v>0</v>
      </c>
      <c r="AA8" s="1"/>
      <c r="AB8" s="1"/>
    </row>
    <row r="9" spans="1:28" x14ac:dyDescent="0.2">
      <c r="A9" s="13"/>
      <c r="B9" s="416">
        <v>10057</v>
      </c>
      <c r="C9" s="44">
        <v>0</v>
      </c>
      <c r="D9" s="44">
        <v>9</v>
      </c>
      <c r="E9" s="44">
        <v>1</v>
      </c>
      <c r="F9" s="44">
        <v>1</v>
      </c>
      <c r="G9" s="44">
        <f t="shared" si="0"/>
        <v>2</v>
      </c>
      <c r="H9" s="44">
        <v>0</v>
      </c>
      <c r="I9" s="44">
        <v>7</v>
      </c>
      <c r="J9" s="44">
        <v>0</v>
      </c>
      <c r="K9" s="44">
        <v>6</v>
      </c>
      <c r="L9" s="44">
        <v>8</v>
      </c>
      <c r="M9" s="44">
        <v>11</v>
      </c>
      <c r="N9" s="44">
        <v>11</v>
      </c>
      <c r="O9" s="44">
        <v>0</v>
      </c>
      <c r="P9" s="1"/>
      <c r="Q9" s="44">
        <v>0</v>
      </c>
      <c r="R9" s="44">
        <v>34</v>
      </c>
      <c r="S9" s="44">
        <v>0</v>
      </c>
      <c r="T9" s="44">
        <v>295</v>
      </c>
      <c r="U9" s="44">
        <v>391</v>
      </c>
      <c r="V9" s="44">
        <v>520</v>
      </c>
      <c r="W9" s="43">
        <f t="shared" si="1"/>
        <v>42.919868276619098</v>
      </c>
      <c r="X9" s="44">
        <v>66</v>
      </c>
      <c r="Y9" s="44">
        <v>811</v>
      </c>
      <c r="Z9" s="44">
        <v>0</v>
      </c>
      <c r="AA9" s="1"/>
      <c r="AB9" s="1"/>
    </row>
    <row r="10" spans="1:28" x14ac:dyDescent="0.2">
      <c r="A10" s="13"/>
      <c r="B10" s="416">
        <v>10298</v>
      </c>
      <c r="C10" s="44">
        <v>0</v>
      </c>
      <c r="D10" s="44">
        <v>11</v>
      </c>
      <c r="E10" s="44">
        <v>0</v>
      </c>
      <c r="F10" s="44">
        <v>1</v>
      </c>
      <c r="G10" s="44">
        <f t="shared" si="0"/>
        <v>1</v>
      </c>
      <c r="H10" s="44">
        <v>1</v>
      </c>
      <c r="I10" s="44">
        <v>3</v>
      </c>
      <c r="J10" s="44">
        <v>0</v>
      </c>
      <c r="K10" s="44">
        <v>11</v>
      </c>
      <c r="L10" s="44">
        <v>14</v>
      </c>
      <c r="M10" s="44">
        <v>9</v>
      </c>
      <c r="N10" s="44">
        <v>9</v>
      </c>
      <c r="O10" s="44">
        <v>0</v>
      </c>
      <c r="P10" s="1"/>
      <c r="Q10" s="44">
        <v>0</v>
      </c>
      <c r="R10" s="44">
        <v>0</v>
      </c>
      <c r="S10" s="44">
        <v>22</v>
      </c>
      <c r="T10" s="44">
        <v>98</v>
      </c>
      <c r="U10" s="44">
        <v>57</v>
      </c>
      <c r="V10" s="44">
        <v>887</v>
      </c>
      <c r="W10" s="43">
        <f t="shared" si="1"/>
        <v>6.0381355932203391</v>
      </c>
      <c r="X10" s="44">
        <v>6</v>
      </c>
      <c r="Y10" s="406">
        <v>933</v>
      </c>
      <c r="Z10" s="44">
        <v>0</v>
      </c>
      <c r="AA10" s="1"/>
      <c r="AB10" s="1"/>
    </row>
    <row r="11" spans="1:28" x14ac:dyDescent="0.2">
      <c r="A11" s="10"/>
      <c r="B11" s="416">
        <v>10299</v>
      </c>
      <c r="C11" s="44">
        <v>0</v>
      </c>
      <c r="D11" s="44">
        <v>11</v>
      </c>
      <c r="E11" s="44">
        <v>0</v>
      </c>
      <c r="F11" s="44">
        <v>1</v>
      </c>
      <c r="G11" s="44">
        <f t="shared" si="0"/>
        <v>1</v>
      </c>
      <c r="H11" s="44">
        <v>0</v>
      </c>
      <c r="I11" s="44">
        <v>4</v>
      </c>
      <c r="J11" s="44">
        <v>0</v>
      </c>
      <c r="K11" s="44">
        <v>10</v>
      </c>
      <c r="L11" s="44">
        <v>10</v>
      </c>
      <c r="M11" s="44">
        <v>18</v>
      </c>
      <c r="N11" s="44">
        <v>18</v>
      </c>
      <c r="O11" s="44">
        <v>0</v>
      </c>
      <c r="Q11" s="44">
        <v>0</v>
      </c>
      <c r="R11" s="44">
        <v>0</v>
      </c>
      <c r="S11" s="44">
        <v>0</v>
      </c>
      <c r="T11" s="44">
        <v>145</v>
      </c>
      <c r="U11" s="44">
        <v>95</v>
      </c>
      <c r="V11" s="44">
        <v>807</v>
      </c>
      <c r="W11" s="43">
        <f t="shared" si="1"/>
        <v>10.532150776053214</v>
      </c>
      <c r="X11" s="44">
        <v>39</v>
      </c>
      <c r="Y11" s="44">
        <v>859</v>
      </c>
      <c r="Z11" s="44">
        <v>0</v>
      </c>
      <c r="AA11" s="1"/>
      <c r="AB11" s="1"/>
    </row>
    <row r="12" spans="1:28" x14ac:dyDescent="0.2">
      <c r="A12" s="10"/>
      <c r="B12" s="416">
        <v>10300</v>
      </c>
      <c r="C12" s="44">
        <v>1</v>
      </c>
      <c r="D12" s="44">
        <v>12</v>
      </c>
      <c r="E12" s="44">
        <v>1</v>
      </c>
      <c r="F12" s="44">
        <v>2</v>
      </c>
      <c r="G12" s="44">
        <f t="shared" si="0"/>
        <v>3</v>
      </c>
      <c r="H12" s="44">
        <v>0</v>
      </c>
      <c r="I12" s="44">
        <v>4</v>
      </c>
      <c r="J12" s="44">
        <v>0</v>
      </c>
      <c r="K12" s="44">
        <v>13</v>
      </c>
      <c r="L12" s="44">
        <v>15</v>
      </c>
      <c r="M12" s="44">
        <v>15</v>
      </c>
      <c r="N12" s="44">
        <v>15</v>
      </c>
      <c r="O12" s="44">
        <v>1</v>
      </c>
      <c r="Q12" s="44">
        <v>135</v>
      </c>
      <c r="R12" s="44">
        <v>123</v>
      </c>
      <c r="S12" s="44">
        <v>0</v>
      </c>
      <c r="T12" s="44">
        <v>315</v>
      </c>
      <c r="U12" s="44">
        <v>142</v>
      </c>
      <c r="V12" s="44">
        <v>757</v>
      </c>
      <c r="W12" s="43">
        <f t="shared" si="1"/>
        <v>15.795328142380422</v>
      </c>
      <c r="X12" s="44">
        <v>40</v>
      </c>
      <c r="Y12" s="44">
        <v>856</v>
      </c>
      <c r="Z12" s="44">
        <v>84</v>
      </c>
      <c r="AA12" s="1"/>
      <c r="AB12" s="1"/>
    </row>
    <row r="13" spans="1:28" x14ac:dyDescent="0.2">
      <c r="A13" s="10"/>
      <c r="B13" s="416">
        <v>10301</v>
      </c>
      <c r="C13" s="44">
        <v>3</v>
      </c>
      <c r="D13" s="44">
        <v>17</v>
      </c>
      <c r="E13" s="44">
        <v>3</v>
      </c>
      <c r="F13" s="44">
        <v>1</v>
      </c>
      <c r="G13" s="44">
        <f t="shared" si="0"/>
        <v>4</v>
      </c>
      <c r="H13" s="44">
        <v>6</v>
      </c>
      <c r="I13" s="44">
        <v>4</v>
      </c>
      <c r="J13" s="44">
        <v>0</v>
      </c>
      <c r="K13" s="44">
        <v>22</v>
      </c>
      <c r="L13" s="44">
        <v>25</v>
      </c>
      <c r="M13" s="44">
        <v>30</v>
      </c>
      <c r="N13" s="44">
        <v>30</v>
      </c>
      <c r="O13" s="44">
        <v>1</v>
      </c>
      <c r="Q13" s="44">
        <v>48</v>
      </c>
      <c r="R13" s="44">
        <v>119</v>
      </c>
      <c r="S13" s="44">
        <v>84</v>
      </c>
      <c r="T13" s="44">
        <v>189</v>
      </c>
      <c r="U13" s="44">
        <v>214</v>
      </c>
      <c r="V13" s="44">
        <v>687</v>
      </c>
      <c r="W13" s="43">
        <f t="shared" si="1"/>
        <v>23.751387347391788</v>
      </c>
      <c r="X13" s="44">
        <v>87</v>
      </c>
      <c r="Y13" s="44">
        <v>815</v>
      </c>
      <c r="Z13" s="44">
        <v>119</v>
      </c>
      <c r="AA13" s="1"/>
      <c r="AB13" s="1"/>
    </row>
    <row r="14" spans="1:28" x14ac:dyDescent="0.2">
      <c r="A14" s="10"/>
      <c r="B14" s="416">
        <v>10275</v>
      </c>
      <c r="C14" s="44">
        <v>4</v>
      </c>
      <c r="D14" s="44">
        <v>22</v>
      </c>
      <c r="E14" s="44">
        <v>0</v>
      </c>
      <c r="F14" s="44">
        <v>2</v>
      </c>
      <c r="G14" s="44">
        <f t="shared" si="0"/>
        <v>2</v>
      </c>
      <c r="H14" s="44">
        <v>0</v>
      </c>
      <c r="I14" s="44">
        <v>5</v>
      </c>
      <c r="J14" s="44">
        <v>0</v>
      </c>
      <c r="K14" s="44">
        <v>15</v>
      </c>
      <c r="L14" s="44">
        <v>15</v>
      </c>
      <c r="M14" s="44">
        <v>37</v>
      </c>
      <c r="N14" s="44">
        <v>37</v>
      </c>
      <c r="O14" s="44">
        <v>6</v>
      </c>
      <c r="Q14" s="44">
        <v>67</v>
      </c>
      <c r="R14" s="44">
        <v>0</v>
      </c>
      <c r="S14" s="44">
        <v>0</v>
      </c>
      <c r="T14" s="44">
        <v>304</v>
      </c>
      <c r="U14" s="44">
        <v>344</v>
      </c>
      <c r="V14" s="44">
        <v>550</v>
      </c>
      <c r="W14" s="43">
        <f t="shared" si="1"/>
        <v>38.478747203579417</v>
      </c>
      <c r="X14" s="44">
        <v>83</v>
      </c>
      <c r="Y14" s="44">
        <v>814</v>
      </c>
      <c r="Z14" s="44">
        <v>378</v>
      </c>
      <c r="AA14" s="1"/>
      <c r="AB14" s="1"/>
    </row>
    <row r="15" spans="1:28" x14ac:dyDescent="0.2">
      <c r="A15" s="10"/>
      <c r="B15" s="416">
        <v>10276</v>
      </c>
      <c r="C15" s="44">
        <v>7</v>
      </c>
      <c r="D15" s="44">
        <v>23</v>
      </c>
      <c r="E15" s="44">
        <v>0</v>
      </c>
      <c r="F15" s="44">
        <v>1</v>
      </c>
      <c r="G15" s="44">
        <f t="shared" si="0"/>
        <v>1</v>
      </c>
      <c r="H15" s="44">
        <v>18</v>
      </c>
      <c r="I15" s="44">
        <v>2</v>
      </c>
      <c r="J15" s="44">
        <v>0</v>
      </c>
      <c r="K15" s="44">
        <v>19</v>
      </c>
      <c r="L15" s="44">
        <v>21</v>
      </c>
      <c r="M15" s="44">
        <v>34</v>
      </c>
      <c r="N15" s="44">
        <v>33</v>
      </c>
      <c r="O15" s="44">
        <v>11</v>
      </c>
      <c r="Q15" s="44">
        <v>87</v>
      </c>
      <c r="R15" s="44">
        <v>0</v>
      </c>
      <c r="S15" s="44">
        <v>298</v>
      </c>
      <c r="T15" s="44">
        <v>39</v>
      </c>
      <c r="U15" s="44">
        <v>286</v>
      </c>
      <c r="V15" s="44">
        <v>612</v>
      </c>
      <c r="W15" s="43">
        <f t="shared" si="1"/>
        <v>31.848552338530066</v>
      </c>
      <c r="X15" s="44">
        <v>93</v>
      </c>
      <c r="Y15" s="44">
        <v>801</v>
      </c>
      <c r="Z15" s="44">
        <v>239</v>
      </c>
      <c r="AA15" s="1"/>
      <c r="AB15" s="1"/>
    </row>
    <row r="16" spans="1:28" s="34" customFormat="1" x14ac:dyDescent="0.2">
      <c r="A16" s="10"/>
      <c r="B16" s="416">
        <v>10310</v>
      </c>
      <c r="C16" s="44">
        <v>0</v>
      </c>
      <c r="D16" s="44">
        <v>10</v>
      </c>
      <c r="E16" s="44">
        <v>0</v>
      </c>
      <c r="F16" s="44">
        <v>0</v>
      </c>
      <c r="G16" s="44">
        <f t="shared" ref="G16:G17" si="2">E16+F16</f>
        <v>0</v>
      </c>
      <c r="H16" s="44">
        <v>0</v>
      </c>
      <c r="I16" s="44">
        <v>11</v>
      </c>
      <c r="J16" s="44">
        <v>0</v>
      </c>
      <c r="K16" s="44">
        <v>12</v>
      </c>
      <c r="L16" s="44">
        <v>12</v>
      </c>
      <c r="M16" s="44">
        <v>15</v>
      </c>
      <c r="N16" s="44">
        <v>15</v>
      </c>
      <c r="O16" s="44">
        <v>0</v>
      </c>
      <c r="Q16" s="44">
        <v>0</v>
      </c>
      <c r="R16" s="44">
        <v>0</v>
      </c>
      <c r="S16" s="44">
        <v>0</v>
      </c>
      <c r="T16" s="44">
        <v>174</v>
      </c>
      <c r="U16" s="44">
        <v>89</v>
      </c>
      <c r="V16" s="44">
        <v>809</v>
      </c>
      <c r="W16" s="43">
        <f t="shared" si="1"/>
        <v>9.9109131403118038</v>
      </c>
      <c r="X16" s="44">
        <v>26</v>
      </c>
      <c r="Y16" s="44">
        <v>871</v>
      </c>
      <c r="Z16" s="44">
        <v>0</v>
      </c>
      <c r="AA16" s="1"/>
      <c r="AB16" s="1"/>
    </row>
    <row r="17" spans="1:28" s="34" customFormat="1" ht="16" thickBot="1" x14ac:dyDescent="0.25">
      <c r="A17" s="10"/>
      <c r="B17" s="416">
        <v>10311</v>
      </c>
      <c r="C17" s="44">
        <v>0</v>
      </c>
      <c r="D17" s="44">
        <v>21</v>
      </c>
      <c r="E17" s="44">
        <v>0</v>
      </c>
      <c r="F17" s="44">
        <v>0</v>
      </c>
      <c r="G17" s="44">
        <f t="shared" si="2"/>
        <v>0</v>
      </c>
      <c r="H17" s="44">
        <v>0</v>
      </c>
      <c r="I17" s="44">
        <v>5</v>
      </c>
      <c r="J17" s="44">
        <v>0</v>
      </c>
      <c r="K17" s="44">
        <v>13</v>
      </c>
      <c r="L17" s="44">
        <v>13</v>
      </c>
      <c r="M17" s="44">
        <v>50</v>
      </c>
      <c r="N17" s="44">
        <v>49</v>
      </c>
      <c r="O17" s="44">
        <v>1</v>
      </c>
      <c r="Q17" s="44">
        <v>0</v>
      </c>
      <c r="R17" s="44">
        <v>0</v>
      </c>
      <c r="S17" s="44">
        <v>0</v>
      </c>
      <c r="T17" s="44">
        <v>209</v>
      </c>
      <c r="U17" s="44">
        <v>583</v>
      </c>
      <c r="V17" s="44">
        <v>316</v>
      </c>
      <c r="W17" s="43">
        <f t="shared" si="1"/>
        <v>64.849833147942164</v>
      </c>
      <c r="X17" s="44">
        <v>137</v>
      </c>
      <c r="Y17" s="44">
        <v>761</v>
      </c>
      <c r="Z17" s="44">
        <v>3</v>
      </c>
      <c r="AA17" s="1"/>
      <c r="AB17" s="1"/>
    </row>
    <row r="18" spans="1:28" ht="16" thickBot="1" x14ac:dyDescent="0.25">
      <c r="B18" s="17" t="s">
        <v>24</v>
      </c>
      <c r="C18" s="8">
        <f>AVERAGE(C4:C17)</f>
        <v>1.3571428571428572</v>
      </c>
      <c r="D18" s="8">
        <f>AVERAGE(D4:D17)</f>
        <v>15.928571428571429</v>
      </c>
      <c r="E18" s="8">
        <f>AVERAGE(E4:E17)</f>
        <v>1.6428571428571428</v>
      </c>
      <c r="F18" s="8">
        <f>AVERAGE(F4:F17)</f>
        <v>2</v>
      </c>
      <c r="G18" s="8">
        <f t="shared" ref="G18:J18" si="3">AVERAGE(G4:G15)</f>
        <v>4.25</v>
      </c>
      <c r="H18" s="8">
        <f>AVERAGE(H4:H17)</f>
        <v>4.1428571428571432</v>
      </c>
      <c r="I18" s="8">
        <f>AVERAGE(I4:I17)</f>
        <v>3.8571428571428572</v>
      </c>
      <c r="J18" s="8">
        <f t="shared" si="3"/>
        <v>6.416666666666667</v>
      </c>
      <c r="K18" s="8">
        <f>AVERAGE(K4:K17)</f>
        <v>13.5</v>
      </c>
      <c r="L18" s="8">
        <f>AVERAGE(L4:L17)</f>
        <v>14.714285714285714</v>
      </c>
      <c r="M18" s="8">
        <f>AVERAGE(M4:M17)</f>
        <v>23.714285714285715</v>
      </c>
      <c r="N18" s="8">
        <f>AVERAGE(N4:N17)</f>
        <v>23.214285714285715</v>
      </c>
      <c r="O18" s="8">
        <f>AVERAGE(O4:O17)</f>
        <v>1.8571428571428572</v>
      </c>
      <c r="Q18" s="8">
        <f t="shared" ref="Q18:Z18" si="4">AVERAGE(Q4:Q17)</f>
        <v>32.357142857142854</v>
      </c>
      <c r="R18" s="8">
        <f t="shared" si="4"/>
        <v>39.857142857142854</v>
      </c>
      <c r="S18" s="8">
        <f t="shared" si="4"/>
        <v>47.214285714285715</v>
      </c>
      <c r="T18" s="8">
        <f t="shared" si="4"/>
        <v>145.5</v>
      </c>
      <c r="U18" s="8">
        <f t="shared" si="4"/>
        <v>275.85714285714283</v>
      </c>
      <c r="V18" s="8">
        <f t="shared" si="4"/>
        <v>632.07142857142856</v>
      </c>
      <c r="W18" s="8">
        <f t="shared" si="4"/>
        <v>30.392345207198812</v>
      </c>
      <c r="X18" s="8">
        <f t="shared" si="4"/>
        <v>102.35714285714286</v>
      </c>
      <c r="Y18" s="8">
        <f t="shared" si="4"/>
        <v>798.42857142857144</v>
      </c>
      <c r="Z18" s="8">
        <f t="shared" si="4"/>
        <v>63.428571428571431</v>
      </c>
      <c r="AA18" s="5"/>
      <c r="AB18" s="5"/>
    </row>
    <row r="19" spans="1:28" ht="16" thickBot="1" x14ac:dyDescent="0.25">
      <c r="B19" s="8" t="s">
        <v>27</v>
      </c>
      <c r="C19" s="4">
        <f>STDEV(C4:C15)/SQRT(12)</f>
        <v>0.63315388207278522</v>
      </c>
      <c r="D19" s="4">
        <f t="shared" ref="D19:O19" si="5">STDEV(D4:D15)/SQRT(12)</f>
        <v>2.8364510476041267</v>
      </c>
      <c r="E19" s="4">
        <f t="shared" si="5"/>
        <v>0.98825169574426441</v>
      </c>
      <c r="F19" s="4">
        <f t="shared" si="5"/>
        <v>0.94012679136294386</v>
      </c>
      <c r="G19" s="4">
        <f t="shared" si="5"/>
        <v>1.9074217089457632</v>
      </c>
      <c r="H19" s="4">
        <f t="shared" si="5"/>
        <v>2.5844328061090946</v>
      </c>
      <c r="I19" s="4">
        <f t="shared" si="5"/>
        <v>0.5050252518939079</v>
      </c>
      <c r="J19" s="4">
        <f t="shared" si="5"/>
        <v>5.1661167840325319</v>
      </c>
      <c r="K19" s="4">
        <f t="shared" si="5"/>
        <v>1.6064893652956684</v>
      </c>
      <c r="L19" s="4">
        <f t="shared" si="5"/>
        <v>1.6489589614558806</v>
      </c>
      <c r="M19" s="4">
        <f t="shared" si="5"/>
        <v>3.2939913156957155</v>
      </c>
      <c r="N19" s="4">
        <f t="shared" si="5"/>
        <v>3.2662762599113702</v>
      </c>
      <c r="O19" s="4">
        <f t="shared" si="5"/>
        <v>1.0405296825184855</v>
      </c>
      <c r="Q19" s="4">
        <f t="shared" ref="Q19:Z19" si="6">STDEV(Q4:Q15)/SQRT(12)</f>
        <v>14.154517963812079</v>
      </c>
      <c r="R19" s="4">
        <f t="shared" si="6"/>
        <v>18.083350788987527</v>
      </c>
      <c r="S19" s="4">
        <f t="shared" si="6"/>
        <v>28.064713726771856</v>
      </c>
      <c r="T19" s="4">
        <f t="shared" si="6"/>
        <v>33.045843577941504</v>
      </c>
      <c r="U19" s="4">
        <f t="shared" si="6"/>
        <v>42.44976234600523</v>
      </c>
      <c r="V19" s="4">
        <f t="shared" si="6"/>
        <v>42.594695453871758</v>
      </c>
      <c r="W19" s="4">
        <f t="shared" si="6"/>
        <v>4.6334939171220348</v>
      </c>
      <c r="X19" s="4">
        <f t="shared" si="6"/>
        <v>19.003521736347668</v>
      </c>
      <c r="Y19" s="4">
        <f t="shared" si="6"/>
        <v>19.248966914427573</v>
      </c>
      <c r="Z19" s="4">
        <f t="shared" si="6"/>
        <v>34.834919131657117</v>
      </c>
      <c r="AA19" s="4"/>
      <c r="AB19" s="4"/>
    </row>
    <row r="20" spans="1:28" ht="16" thickBot="1" x14ac:dyDescent="0.25">
      <c r="B20" s="7" t="s">
        <v>28</v>
      </c>
      <c r="C20" s="6">
        <f>AVERAGE(C4:C6,C14:C15)</f>
        <v>2.6</v>
      </c>
      <c r="D20" s="6">
        <f t="shared" ref="D20:O20" si="7">AVERAGE(D4:D6,D14:D15)</f>
        <v>22.2</v>
      </c>
      <c r="E20" s="6">
        <f t="shared" si="7"/>
        <v>3</v>
      </c>
      <c r="F20" s="6">
        <f t="shared" si="7"/>
        <v>3.6</v>
      </c>
      <c r="G20" s="6">
        <f t="shared" si="7"/>
        <v>6.6</v>
      </c>
      <c r="H20" s="6">
        <f t="shared" si="7"/>
        <v>10</v>
      </c>
      <c r="I20" s="6">
        <f t="shared" si="7"/>
        <v>2.4</v>
      </c>
      <c r="J20" s="6">
        <f t="shared" si="7"/>
        <v>3</v>
      </c>
      <c r="K20" s="6">
        <f t="shared" si="7"/>
        <v>12.6</v>
      </c>
      <c r="L20" s="6">
        <f t="shared" si="7"/>
        <v>13.8</v>
      </c>
      <c r="M20" s="6">
        <f t="shared" si="7"/>
        <v>29.2</v>
      </c>
      <c r="N20" s="6">
        <f t="shared" si="7"/>
        <v>28.4</v>
      </c>
      <c r="O20" s="6">
        <f t="shared" si="7"/>
        <v>4.5999999999999996</v>
      </c>
      <c r="Q20" s="6">
        <f t="shared" ref="Q20:Z20" si="8">AVERAGE(Q4:Q6,Q14:Q15)</f>
        <v>33.200000000000003</v>
      </c>
      <c r="R20" s="6">
        <f t="shared" si="8"/>
        <v>28.2</v>
      </c>
      <c r="S20" s="6">
        <f t="shared" si="8"/>
        <v>101.2</v>
      </c>
      <c r="T20" s="6">
        <f t="shared" si="8"/>
        <v>86.2</v>
      </c>
      <c r="U20" s="6">
        <f t="shared" si="8"/>
        <v>309</v>
      </c>
      <c r="V20" s="6">
        <f t="shared" si="8"/>
        <v>605.20000000000005</v>
      </c>
      <c r="W20" s="6">
        <f t="shared" si="8"/>
        <v>33.627516409337588</v>
      </c>
      <c r="X20" s="6">
        <f t="shared" si="8"/>
        <v>149</v>
      </c>
      <c r="Y20" s="6">
        <f t="shared" si="8"/>
        <v>756.2</v>
      </c>
      <c r="Z20" s="6">
        <f t="shared" si="8"/>
        <v>136.4</v>
      </c>
      <c r="AA20" s="6"/>
      <c r="AB20" s="6"/>
    </row>
    <row r="21" spans="1:28" ht="16" thickBot="1" x14ac:dyDescent="0.25">
      <c r="B21" s="9" t="s">
        <v>26</v>
      </c>
      <c r="C21" s="9">
        <f>AVERAGE(C7:C13)</f>
        <v>0.8571428571428571</v>
      </c>
      <c r="D21" s="9">
        <f t="shared" ref="D21:O21" si="9">AVERAGE(D7:D13)</f>
        <v>11.571428571428571</v>
      </c>
      <c r="E21" s="9">
        <f t="shared" si="9"/>
        <v>1.1428571428571428</v>
      </c>
      <c r="F21" s="9">
        <f t="shared" si="9"/>
        <v>1.4285714285714286</v>
      </c>
      <c r="G21" s="9">
        <f t="shared" si="9"/>
        <v>2.5714285714285716</v>
      </c>
      <c r="H21" s="9">
        <f t="shared" si="9"/>
        <v>1.1428571428571428</v>
      </c>
      <c r="I21" s="9">
        <f t="shared" si="9"/>
        <v>3.7142857142857144</v>
      </c>
      <c r="J21" s="9">
        <f t="shared" si="9"/>
        <v>8.8571428571428577</v>
      </c>
      <c r="K21" s="9">
        <f t="shared" si="9"/>
        <v>14.428571428571429</v>
      </c>
      <c r="L21" s="9">
        <f t="shared" si="9"/>
        <v>16</v>
      </c>
      <c r="M21" s="9">
        <f t="shared" si="9"/>
        <v>17.285714285714285</v>
      </c>
      <c r="N21" s="9">
        <f t="shared" si="9"/>
        <v>17</v>
      </c>
      <c r="O21" s="9">
        <f t="shared" si="9"/>
        <v>0.2857142857142857</v>
      </c>
      <c r="Q21" s="9">
        <f t="shared" ref="Q21:Z21" si="10">AVERAGE(Q7:Q13)</f>
        <v>41</v>
      </c>
      <c r="R21" s="9">
        <f t="shared" si="10"/>
        <v>59.571428571428569</v>
      </c>
      <c r="S21" s="9">
        <f t="shared" si="10"/>
        <v>22.142857142857142</v>
      </c>
      <c r="T21" s="9">
        <f t="shared" si="10"/>
        <v>174.71428571428572</v>
      </c>
      <c r="U21" s="9">
        <f t="shared" si="10"/>
        <v>235</v>
      </c>
      <c r="V21" s="9">
        <f t="shared" si="10"/>
        <v>671.14285714285711</v>
      </c>
      <c r="W21" s="9">
        <f t="shared" si="10"/>
        <v>26.084929223691631</v>
      </c>
      <c r="X21" s="9">
        <f t="shared" si="10"/>
        <v>75</v>
      </c>
      <c r="Y21" s="9">
        <f t="shared" si="10"/>
        <v>823.57142857142856</v>
      </c>
      <c r="Z21" s="9">
        <f t="shared" si="10"/>
        <v>29</v>
      </c>
      <c r="AA21" s="9"/>
      <c r="AB21" s="9"/>
    </row>
    <row r="23" spans="1:28" x14ac:dyDescent="0.2">
      <c r="A23" s="417" t="s">
        <v>33</v>
      </c>
      <c r="B23" s="414"/>
      <c r="C23" s="414" t="s">
        <v>10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5"/>
      <c r="N23" s="415"/>
      <c r="O23" s="415"/>
      <c r="P23" s="14"/>
      <c r="Q23" s="414" t="s">
        <v>13</v>
      </c>
      <c r="R23" s="414"/>
      <c r="S23" s="414"/>
      <c r="T23" s="414"/>
      <c r="U23" s="414"/>
      <c r="V23" s="414"/>
      <c r="W23" s="415"/>
      <c r="X23" s="43"/>
      <c r="Y23" s="43"/>
      <c r="Z23" s="43"/>
      <c r="AA23" s="1"/>
      <c r="AB23" s="1"/>
    </row>
    <row r="24" spans="1:28" x14ac:dyDescent="0.2">
      <c r="A24" s="10"/>
      <c r="B24" s="195" t="s">
        <v>0</v>
      </c>
      <c r="C24" s="43" t="s">
        <v>1</v>
      </c>
      <c r="D24" s="43" t="s">
        <v>2</v>
      </c>
      <c r="E24" s="43" t="s">
        <v>3</v>
      </c>
      <c r="F24" s="43" t="s">
        <v>4</v>
      </c>
      <c r="G24" s="43" t="s">
        <v>43</v>
      </c>
      <c r="H24" s="43" t="s">
        <v>5</v>
      </c>
      <c r="I24" s="43" t="s">
        <v>6</v>
      </c>
      <c r="J24" s="43" t="s">
        <v>7</v>
      </c>
      <c r="K24" s="43" t="s">
        <v>8</v>
      </c>
      <c r="L24" s="43" t="s">
        <v>9</v>
      </c>
      <c r="M24" s="43" t="s">
        <v>17</v>
      </c>
      <c r="N24" s="43" t="s">
        <v>18</v>
      </c>
      <c r="O24" s="43" t="s">
        <v>42</v>
      </c>
      <c r="Q24" s="43" t="s">
        <v>1</v>
      </c>
      <c r="R24" s="43" t="s">
        <v>3</v>
      </c>
      <c r="S24" s="43" t="s">
        <v>5</v>
      </c>
      <c r="T24" s="43" t="s">
        <v>6</v>
      </c>
      <c r="U24" s="43" t="s">
        <v>8</v>
      </c>
      <c r="V24" s="43" t="s">
        <v>9</v>
      </c>
      <c r="W24" s="43" t="s">
        <v>48</v>
      </c>
      <c r="X24" s="43" t="s">
        <v>17</v>
      </c>
      <c r="Y24" s="43" t="s">
        <v>18</v>
      </c>
      <c r="Z24" s="43" t="s">
        <v>42</v>
      </c>
    </row>
    <row r="25" spans="1:28" x14ac:dyDescent="0.2">
      <c r="A25" s="13"/>
      <c r="B25" s="416">
        <v>10025</v>
      </c>
      <c r="C25" s="44">
        <v>0</v>
      </c>
      <c r="D25" s="44">
        <v>27</v>
      </c>
      <c r="E25" s="44">
        <v>6</v>
      </c>
      <c r="F25" s="44">
        <v>11</v>
      </c>
      <c r="G25" s="44">
        <f>E25+F25</f>
        <v>17</v>
      </c>
      <c r="H25" s="44">
        <v>0</v>
      </c>
      <c r="I25" s="44">
        <v>0</v>
      </c>
      <c r="J25" s="44">
        <v>0</v>
      </c>
      <c r="K25" s="44">
        <v>7</v>
      </c>
      <c r="L25" s="44">
        <v>7</v>
      </c>
      <c r="M25" s="44">
        <v>23</v>
      </c>
      <c r="N25" s="44">
        <v>23</v>
      </c>
      <c r="O25" s="44">
        <v>0</v>
      </c>
      <c r="P25" s="1"/>
      <c r="Q25" s="44">
        <v>0</v>
      </c>
      <c r="R25" s="44">
        <v>35</v>
      </c>
      <c r="S25" s="44">
        <v>0</v>
      </c>
      <c r="T25" s="44">
        <v>0</v>
      </c>
      <c r="U25" s="44">
        <v>401</v>
      </c>
      <c r="V25" s="44">
        <v>653</v>
      </c>
      <c r="W25" s="43">
        <f t="shared" ref="W25:W27" si="11">U25/(U25+V25)*100</f>
        <v>38.045540796963948</v>
      </c>
      <c r="X25" s="44">
        <v>192</v>
      </c>
      <c r="Y25" s="44">
        <v>824</v>
      </c>
      <c r="Z25" s="44">
        <v>0</v>
      </c>
      <c r="AA25" s="1"/>
      <c r="AB25" s="1"/>
    </row>
    <row r="26" spans="1:28" x14ac:dyDescent="0.2">
      <c r="A26" s="10"/>
      <c r="B26" s="416">
        <v>10026</v>
      </c>
      <c r="C26" s="44">
        <v>0</v>
      </c>
      <c r="D26" s="44">
        <v>12</v>
      </c>
      <c r="E26" s="44">
        <v>2</v>
      </c>
      <c r="F26" s="44">
        <v>12</v>
      </c>
      <c r="G26" s="44">
        <f t="shared" ref="G26:G33" si="12">E26+F26</f>
        <v>14</v>
      </c>
      <c r="H26" s="44">
        <v>0</v>
      </c>
      <c r="I26" s="44">
        <v>2</v>
      </c>
      <c r="J26" s="44">
        <v>0</v>
      </c>
      <c r="K26" s="44">
        <v>9</v>
      </c>
      <c r="L26" s="44">
        <v>11</v>
      </c>
      <c r="M26" s="44">
        <v>14</v>
      </c>
      <c r="N26" s="44">
        <v>13</v>
      </c>
      <c r="O26" s="44">
        <v>0</v>
      </c>
      <c r="Q26" s="44">
        <v>0</v>
      </c>
      <c r="R26" s="44">
        <v>8</v>
      </c>
      <c r="S26" s="44">
        <v>0</v>
      </c>
      <c r="T26" s="44">
        <v>37</v>
      </c>
      <c r="U26" s="44">
        <v>115</v>
      </c>
      <c r="V26" s="44">
        <v>889</v>
      </c>
      <c r="W26" s="43">
        <f t="shared" si="11"/>
        <v>11.454183266932271</v>
      </c>
      <c r="X26" s="44">
        <v>32</v>
      </c>
      <c r="Y26" s="44">
        <v>967</v>
      </c>
      <c r="Z26" s="44">
        <v>0</v>
      </c>
      <c r="AA26" s="1"/>
      <c r="AB26" s="1"/>
    </row>
    <row r="27" spans="1:28" x14ac:dyDescent="0.2">
      <c r="A27" s="13"/>
      <c r="B27" s="416">
        <v>10027</v>
      </c>
      <c r="C27" s="44">
        <v>3</v>
      </c>
      <c r="D27" s="44">
        <v>17</v>
      </c>
      <c r="E27" s="44">
        <v>6</v>
      </c>
      <c r="F27" s="44">
        <v>6</v>
      </c>
      <c r="G27" s="44">
        <f t="shared" si="12"/>
        <v>12</v>
      </c>
      <c r="H27" s="44">
        <v>0</v>
      </c>
      <c r="I27" s="44">
        <v>2</v>
      </c>
      <c r="J27" s="44">
        <v>0</v>
      </c>
      <c r="K27" s="44">
        <v>19</v>
      </c>
      <c r="L27" s="44">
        <v>17</v>
      </c>
      <c r="M27" s="44">
        <v>22</v>
      </c>
      <c r="N27" s="44">
        <v>22</v>
      </c>
      <c r="O27" s="44">
        <v>6</v>
      </c>
      <c r="P27" s="1"/>
      <c r="Q27" s="44">
        <v>68</v>
      </c>
      <c r="R27" s="44">
        <v>59</v>
      </c>
      <c r="S27" s="44">
        <v>0</v>
      </c>
      <c r="T27" s="44">
        <v>33</v>
      </c>
      <c r="U27" s="44">
        <v>472</v>
      </c>
      <c r="V27" s="44">
        <v>438</v>
      </c>
      <c r="W27" s="43">
        <f t="shared" si="11"/>
        <v>51.868131868131876</v>
      </c>
      <c r="X27" s="44">
        <v>87</v>
      </c>
      <c r="Y27" s="44">
        <v>829</v>
      </c>
      <c r="Z27" s="44">
        <v>66</v>
      </c>
      <c r="AA27" s="1"/>
      <c r="AB27" s="1"/>
    </row>
    <row r="28" spans="1:28" x14ac:dyDescent="0.2">
      <c r="A28" s="13"/>
      <c r="B28" s="416">
        <v>10053</v>
      </c>
      <c r="C28" s="44">
        <v>1</v>
      </c>
      <c r="D28" s="44">
        <v>10</v>
      </c>
      <c r="E28" s="44">
        <v>3</v>
      </c>
      <c r="F28" s="44">
        <v>5</v>
      </c>
      <c r="G28" s="44">
        <f t="shared" si="12"/>
        <v>8</v>
      </c>
      <c r="H28" s="44">
        <v>0</v>
      </c>
      <c r="I28" s="44">
        <v>4</v>
      </c>
      <c r="J28" s="44">
        <v>0</v>
      </c>
      <c r="K28" s="44">
        <v>26</v>
      </c>
      <c r="L28" s="44">
        <v>24</v>
      </c>
      <c r="M28" s="44">
        <v>10</v>
      </c>
      <c r="N28" s="44">
        <v>10</v>
      </c>
      <c r="O28" s="44">
        <v>0</v>
      </c>
      <c r="P28" s="1"/>
      <c r="Q28" s="44">
        <v>97</v>
      </c>
      <c r="R28" s="44">
        <v>310</v>
      </c>
      <c r="S28" s="44">
        <v>0</v>
      </c>
      <c r="T28" s="44">
        <v>430</v>
      </c>
      <c r="U28" s="44">
        <v>740</v>
      </c>
      <c r="V28" s="44">
        <v>295</v>
      </c>
      <c r="W28" s="43">
        <f t="shared" ref="W28:W31" si="13">U28/(U28+V28)*100</f>
        <v>71.497584541062793</v>
      </c>
      <c r="X28" s="44">
        <v>94</v>
      </c>
      <c r="Y28" s="44">
        <v>494</v>
      </c>
      <c r="Z28" s="44">
        <v>0</v>
      </c>
      <c r="AA28" s="1"/>
      <c r="AB28" s="1"/>
    </row>
    <row r="29" spans="1:28" x14ac:dyDescent="0.2">
      <c r="A29" s="13"/>
      <c r="B29" s="416">
        <v>10054</v>
      </c>
      <c r="C29" s="44">
        <v>0</v>
      </c>
      <c r="D29" s="44">
        <v>2</v>
      </c>
      <c r="E29" s="44">
        <v>0</v>
      </c>
      <c r="F29" s="44">
        <v>1</v>
      </c>
      <c r="G29" s="44">
        <f t="shared" si="12"/>
        <v>1</v>
      </c>
      <c r="H29" s="44">
        <v>2</v>
      </c>
      <c r="I29" s="44">
        <v>9</v>
      </c>
      <c r="J29" s="44">
        <v>0</v>
      </c>
      <c r="K29" s="44">
        <v>8</v>
      </c>
      <c r="L29" s="44">
        <v>9</v>
      </c>
      <c r="M29" s="44">
        <v>4</v>
      </c>
      <c r="N29" s="44">
        <v>3</v>
      </c>
      <c r="O29" s="44">
        <v>0</v>
      </c>
      <c r="P29" s="1"/>
      <c r="Q29" s="44">
        <v>0</v>
      </c>
      <c r="R29" s="44">
        <v>0</v>
      </c>
      <c r="S29" s="44">
        <v>4</v>
      </c>
      <c r="T29" s="44">
        <v>239</v>
      </c>
      <c r="U29" s="44">
        <v>58</v>
      </c>
      <c r="V29" s="44">
        <v>824</v>
      </c>
      <c r="W29" s="43">
        <f t="shared" si="13"/>
        <v>6.5759637188208613</v>
      </c>
      <c r="X29" s="44">
        <v>293</v>
      </c>
      <c r="Y29" s="44">
        <v>593</v>
      </c>
      <c r="Z29" s="44">
        <v>0</v>
      </c>
      <c r="AA29" s="1"/>
      <c r="AB29" s="1"/>
    </row>
    <row r="30" spans="1:28" x14ac:dyDescent="0.2">
      <c r="A30" s="13"/>
      <c r="B30" s="416">
        <v>10055</v>
      </c>
      <c r="C30" s="44">
        <v>6</v>
      </c>
      <c r="D30" s="44">
        <v>38</v>
      </c>
      <c r="E30" s="44">
        <v>7</v>
      </c>
      <c r="F30" s="44">
        <v>13</v>
      </c>
      <c r="G30" s="44">
        <f t="shared" si="12"/>
        <v>20</v>
      </c>
      <c r="H30" s="44">
        <v>0</v>
      </c>
      <c r="I30" s="44">
        <v>3</v>
      </c>
      <c r="J30" s="44">
        <v>0</v>
      </c>
      <c r="K30" s="44">
        <v>16</v>
      </c>
      <c r="L30" s="44">
        <v>17</v>
      </c>
      <c r="M30" s="44">
        <v>105</v>
      </c>
      <c r="N30" s="44">
        <v>105</v>
      </c>
      <c r="O30" s="44">
        <v>0</v>
      </c>
      <c r="P30" s="1"/>
      <c r="Q30" s="44">
        <v>77</v>
      </c>
      <c r="R30" s="44">
        <v>168</v>
      </c>
      <c r="S30" s="44">
        <v>0</v>
      </c>
      <c r="T30" s="44">
        <v>23</v>
      </c>
      <c r="U30" s="44">
        <v>1005</v>
      </c>
      <c r="V30" s="44">
        <v>193</v>
      </c>
      <c r="W30" s="43">
        <f t="shared" si="13"/>
        <v>83.889816360601003</v>
      </c>
      <c r="X30" s="44">
        <v>369</v>
      </c>
      <c r="Y30" s="44">
        <v>825</v>
      </c>
      <c r="Z30" s="44">
        <v>0</v>
      </c>
      <c r="AA30" s="1"/>
      <c r="AB30" s="1"/>
    </row>
    <row r="31" spans="1:28" x14ac:dyDescent="0.2">
      <c r="A31" s="13"/>
      <c r="B31" s="416">
        <v>10300</v>
      </c>
      <c r="C31" s="44">
        <v>2</v>
      </c>
      <c r="D31" s="44">
        <v>10</v>
      </c>
      <c r="E31" s="44">
        <v>0</v>
      </c>
      <c r="F31" s="44">
        <v>1</v>
      </c>
      <c r="G31" s="44">
        <f t="shared" si="12"/>
        <v>1</v>
      </c>
      <c r="H31" s="44">
        <v>1</v>
      </c>
      <c r="I31" s="44">
        <v>2</v>
      </c>
      <c r="J31" s="44">
        <v>0</v>
      </c>
      <c r="K31" s="44">
        <v>12</v>
      </c>
      <c r="L31" s="44">
        <v>15</v>
      </c>
      <c r="M31" s="44">
        <v>13</v>
      </c>
      <c r="N31" s="44">
        <v>13</v>
      </c>
      <c r="O31" s="44">
        <v>1</v>
      </c>
      <c r="P31" s="1"/>
      <c r="Q31" s="44">
        <v>36</v>
      </c>
      <c r="R31" s="44">
        <v>0</v>
      </c>
      <c r="S31" s="44">
        <v>42</v>
      </c>
      <c r="T31" s="44">
        <v>106</v>
      </c>
      <c r="U31" s="44">
        <v>103</v>
      </c>
      <c r="V31" s="44">
        <v>795</v>
      </c>
      <c r="W31" s="43">
        <f t="shared" si="13"/>
        <v>11.469933184855234</v>
      </c>
      <c r="X31" s="44">
        <v>34</v>
      </c>
      <c r="Y31" s="44">
        <v>860</v>
      </c>
      <c r="Z31" s="44">
        <v>54</v>
      </c>
      <c r="AA31" s="1"/>
      <c r="AB31" s="1"/>
    </row>
    <row r="32" spans="1:28" x14ac:dyDescent="0.2">
      <c r="A32" s="13"/>
      <c r="B32" s="416">
        <v>10058</v>
      </c>
      <c r="C32" s="44">
        <v>0</v>
      </c>
      <c r="D32" s="44">
        <v>5</v>
      </c>
      <c r="E32" s="44">
        <v>0</v>
      </c>
      <c r="F32" s="44">
        <v>0</v>
      </c>
      <c r="G32" s="44">
        <f t="shared" si="12"/>
        <v>0</v>
      </c>
      <c r="H32" s="44">
        <v>0</v>
      </c>
      <c r="I32" s="44">
        <v>6</v>
      </c>
      <c r="J32" s="44">
        <v>0</v>
      </c>
      <c r="K32" s="44">
        <v>11</v>
      </c>
      <c r="L32" s="44">
        <v>11</v>
      </c>
      <c r="M32" s="44">
        <v>9</v>
      </c>
      <c r="N32" s="44">
        <v>8</v>
      </c>
      <c r="O32" s="44">
        <v>0</v>
      </c>
      <c r="P32" s="1"/>
      <c r="Q32" s="44">
        <v>0</v>
      </c>
      <c r="R32" s="44">
        <v>0</v>
      </c>
      <c r="S32" s="44">
        <v>0</v>
      </c>
      <c r="T32" s="44">
        <v>162</v>
      </c>
      <c r="U32" s="44">
        <v>145</v>
      </c>
      <c r="V32" s="44">
        <v>753</v>
      </c>
      <c r="W32" s="43">
        <f t="shared" ref="W32:W33" si="14">U32/(U32+V32)*100</f>
        <v>16.146993318485521</v>
      </c>
      <c r="X32" s="44">
        <v>31</v>
      </c>
      <c r="Y32" s="406">
        <v>853</v>
      </c>
      <c r="Z32" s="44">
        <v>0</v>
      </c>
      <c r="AA32" s="1"/>
      <c r="AB32" s="1"/>
    </row>
    <row r="33" spans="1:28" ht="16" thickBot="1" x14ac:dyDescent="0.25">
      <c r="A33" s="10"/>
      <c r="B33" s="416">
        <v>10059</v>
      </c>
      <c r="C33" s="44">
        <v>1</v>
      </c>
      <c r="D33" s="44">
        <v>7</v>
      </c>
      <c r="E33" s="44">
        <v>0</v>
      </c>
      <c r="F33" s="44">
        <v>0</v>
      </c>
      <c r="G33" s="44">
        <f t="shared" si="12"/>
        <v>0</v>
      </c>
      <c r="H33" s="44">
        <v>2</v>
      </c>
      <c r="I33" s="44">
        <v>3</v>
      </c>
      <c r="J33" s="44">
        <v>0</v>
      </c>
      <c r="K33" s="44">
        <v>8</v>
      </c>
      <c r="L33" s="44">
        <v>7</v>
      </c>
      <c r="M33" s="44">
        <v>5</v>
      </c>
      <c r="N33" s="44">
        <v>4</v>
      </c>
      <c r="O33" s="44">
        <v>0</v>
      </c>
      <c r="Q33" s="44">
        <v>19</v>
      </c>
      <c r="R33" s="44">
        <v>0</v>
      </c>
      <c r="S33" s="44">
        <v>255</v>
      </c>
      <c r="T33" s="44">
        <v>172</v>
      </c>
      <c r="U33" s="44">
        <v>72</v>
      </c>
      <c r="V33" s="44">
        <v>830</v>
      </c>
      <c r="W33" s="43">
        <f t="shared" si="14"/>
        <v>7.9822616407982254</v>
      </c>
      <c r="X33" s="44">
        <v>20</v>
      </c>
      <c r="Y33" s="44">
        <v>880</v>
      </c>
      <c r="Z33" s="44">
        <v>0</v>
      </c>
      <c r="AA33" s="1"/>
      <c r="AB33" s="1"/>
    </row>
    <row r="34" spans="1:28" ht="16" thickBot="1" x14ac:dyDescent="0.25">
      <c r="B34" s="17" t="s">
        <v>24</v>
      </c>
      <c r="C34" s="8">
        <f>AVERAGE(C25,C26,C27,C28,C29,C30,C32,C33,C31)</f>
        <v>1.4444444444444444</v>
      </c>
      <c r="D34" s="8">
        <f>AVERAGE(D25,D26,D27,D28,D29,D30,D32,D33,D31)</f>
        <v>14.222222222222221</v>
      </c>
      <c r="E34" s="8">
        <f>AVERAGE(E25,E26,E27,E28,E29,E30,E32,E33,E31)</f>
        <v>2.6666666666666665</v>
      </c>
      <c r="F34" s="8">
        <f>AVERAGE(F25,F26,F27,F28,F29,F30,F32,F33,F31)</f>
        <v>5.4444444444444446</v>
      </c>
      <c r="G34" s="8">
        <f>AVERAGE(G25,G26,G27,G28,G29,G30,G32,G33,G31)</f>
        <v>8.1111111111111107</v>
      </c>
      <c r="H34" s="8">
        <f>AVERAGE(H25,H26,H27,H28,H29,H30,H32,H33,H31)</f>
        <v>0.55555555555555558</v>
      </c>
      <c r="I34" s="8">
        <f>AVERAGE(I25,I26,I27,I28,I29,I30,I32,I33,I31)</f>
        <v>3.4444444444444446</v>
      </c>
      <c r="J34" s="8">
        <f>AVERAGE(J25,J26,J27,J28,J29,J30,J32,J33,J31)</f>
        <v>0</v>
      </c>
      <c r="K34" s="8">
        <f>AVERAGE(K25,K26,K27,K28,K29,K30,K32,K33,K31)</f>
        <v>12.888888888888889</v>
      </c>
      <c r="L34" s="8">
        <f>AVERAGE(L25,L26,L27,L28,L29,L30,L32,L33,L31)</f>
        <v>13.111111111111111</v>
      </c>
      <c r="M34" s="8">
        <f>AVERAGE(M25,M26,M27,M28,M29,M30,M32,M33,M31)</f>
        <v>22.777777777777779</v>
      </c>
      <c r="N34" s="8">
        <f>AVERAGE(N25,N26,N27,N28,N29,N30,N32,N33,N31)</f>
        <v>22.333333333333332</v>
      </c>
      <c r="O34" s="8">
        <f>AVERAGE(O25,O26,O27,O28,O29,O30,O32,O33,O31)</f>
        <v>0.77777777777777779</v>
      </c>
      <c r="Q34" s="8">
        <f>AVERAGE(Q25,Q26,Q27,Q28,Q29,Q30,Q32,Q33,Q31)</f>
        <v>33</v>
      </c>
      <c r="R34" s="8">
        <f>AVERAGE(R25,R26,R27,R28,R29,R30,R32,R33,R31)</f>
        <v>64.444444444444443</v>
      </c>
      <c r="S34" s="8">
        <f>AVERAGE(S25,S26,S27,S28,S29,S30,S32,S33,S31)</f>
        <v>33.444444444444443</v>
      </c>
      <c r="T34" s="8">
        <f>AVERAGE(T25,T26,T27,T28,T29,T30,T32,T33,T31)</f>
        <v>133.55555555555554</v>
      </c>
      <c r="U34" s="8">
        <f>AVERAGE(U25,U26,U27,U28,U29,U30,U32,U33,U31)</f>
        <v>345.66666666666669</v>
      </c>
      <c r="V34" s="8">
        <f>AVERAGE(V25,V26,V27,V28,V29,V30,V32,V33,V31)</f>
        <v>630</v>
      </c>
      <c r="W34" s="8">
        <f>AVERAGE(W25,W26,W27,W28,W29,W30,W32,W33,W31)</f>
        <v>33.214489855183523</v>
      </c>
      <c r="X34" s="8">
        <f>AVERAGE(X25,X26,X27,X28,X29,X30,X32,X33,X31)</f>
        <v>128</v>
      </c>
      <c r="Y34" s="8">
        <f>AVERAGE(Y25,Y26,Y27,Y28,Y29,Y30,Y32,Y33,Y31)</f>
        <v>791.66666666666663</v>
      </c>
      <c r="Z34" s="8">
        <f>AVERAGE(Z25,Z26,Z27,Z28,Z29,Z30,Z32,Z33,Z31)</f>
        <v>13.333333333333334</v>
      </c>
      <c r="AA34" s="5"/>
      <c r="AB34" s="5"/>
    </row>
    <row r="35" spans="1:28" ht="16" thickBot="1" x14ac:dyDescent="0.25">
      <c r="B35" s="8" t="s">
        <v>27</v>
      </c>
      <c r="C35" s="4">
        <f>STDEV(C25:C27,C28:C30,C32:C33,C31)/SQRT(9)</f>
        <v>0.66897747659957185</v>
      </c>
      <c r="D35" s="4">
        <f>STDEV(D25:D27,D28:D30,D32:D33,D31)/SQRT(9)</f>
        <v>3.843384568095106</v>
      </c>
      <c r="E35" s="4">
        <f>STDEV(E25:E27,E28:E30,E32:E33,E31)/SQRT(9)</f>
        <v>0.98601329718326935</v>
      </c>
      <c r="F35" s="4">
        <f>STDEV(F25:F27,F28:F30,F32:F33,F31)/SQRT(9)</f>
        <v>1.7881641043812311</v>
      </c>
      <c r="G35" s="4">
        <f>STDEV(G25:G27,G28:G30,G32:G33,G31)/SQRT(9)</f>
        <v>2.6428333093925103</v>
      </c>
      <c r="H35" s="4">
        <f>STDEV(H25:H27,H28:H30,H32:H33,H31)/SQRT(9)</f>
        <v>0.29397236789606562</v>
      </c>
      <c r="I35" s="4">
        <f>STDEV(I25:I27,I28:I30,I32:I33,I31)/SQRT(9)</f>
        <v>0.8836652066992704</v>
      </c>
      <c r="J35" s="4">
        <f>STDEV(J25:J27,J28:J30,J32:J33,J31)/SQRT(9)</f>
        <v>0</v>
      </c>
      <c r="K35" s="4">
        <f>STDEV(K25:K27,K28:K30,K32:K33,K31)/SQRT(9)</f>
        <v>2.1111111111111112</v>
      </c>
      <c r="L35" s="4">
        <f>STDEV(L25:L27,L28:L30,L32:L33,L31)/SQRT(9)</f>
        <v>1.8741253103814446</v>
      </c>
      <c r="M35" s="4">
        <f>STDEV(M25:M27,M28:M30,M32:M33,M31)/SQRT(9)</f>
        <v>10.511604404680279</v>
      </c>
      <c r="N35" s="4">
        <f>STDEV(N25:N27,N28:N30,N32:N33,N31)/SQRT(9)</f>
        <v>10.59087657687817</v>
      </c>
      <c r="O35" s="4">
        <f>STDEV(O25:O27,O28:O30,O32:O33,O31)/SQRT(9)</f>
        <v>0.66202084932294369</v>
      </c>
      <c r="Q35" s="4">
        <f>STDEV(Q25:Q27,Q28:Q30,Q32:Q33,Q31)/SQRT(9)</f>
        <v>12.811670027318408</v>
      </c>
      <c r="R35" s="4">
        <f>STDEV(R25:R27,R28:R30,R32:R33,R31)/SQRT(9)</f>
        <v>35.69084504117388</v>
      </c>
      <c r="S35" s="4">
        <f>STDEV(S25:S27,S28:S30,S32:S33,S31)/SQRT(9)</f>
        <v>28.071887435609508</v>
      </c>
      <c r="T35" s="4">
        <f>STDEV(T25:T27,T28:T30,T32:T33,T31)/SQRT(9)</f>
        <v>45.876982582382176</v>
      </c>
      <c r="U35" s="4">
        <f>STDEV(U25:U27,U28:U30,U32:U33,U31)/SQRT(9)</f>
        <v>112.99262512807344</v>
      </c>
      <c r="V35" s="4">
        <f>STDEV(V25:V27,V28:V30,V32:V33,V31)/SQRT(9)</f>
        <v>85.607145340405623</v>
      </c>
      <c r="W35" s="4">
        <f>STDEV(W25:W27,W28:W30,W32:W33,W31)/SQRT(9)</f>
        <v>9.8522374853820818</v>
      </c>
      <c r="X35" s="4">
        <f>STDEV(X25:X27,X28:X30,X32:X33,X31)/SQRT(9)</f>
        <v>42.714166268347093</v>
      </c>
      <c r="Y35" s="4">
        <f>STDEV(Y25:Y27,Y28:Y30,Y32:Y33,Y31)/SQRT(9)</f>
        <v>49.805175991613112</v>
      </c>
      <c r="Z35" s="4">
        <f>STDEV(Z25:Z27,Z28:Z30,Z32:Z33,Z31)/SQRT(9)</f>
        <v>8.8756846371295648</v>
      </c>
      <c r="AA35" s="4"/>
      <c r="AB35" s="4"/>
    </row>
    <row r="36" spans="1:28" ht="16" thickBot="1" x14ac:dyDescent="0.25">
      <c r="B36" s="7" t="s">
        <v>28</v>
      </c>
      <c r="C36" s="6">
        <f>AVERAGE(C25:C27)</f>
        <v>1</v>
      </c>
      <c r="D36" s="6">
        <f>AVERAGE(D25:D27)</f>
        <v>18.666666666666668</v>
      </c>
      <c r="E36" s="6">
        <f>AVERAGE(E25:E27)</f>
        <v>4.666666666666667</v>
      </c>
      <c r="F36" s="6">
        <f>AVERAGE(F25:F27)</f>
        <v>9.6666666666666661</v>
      </c>
      <c r="G36" s="6"/>
      <c r="H36" s="6">
        <f>AVERAGE(H25:H27)</f>
        <v>0</v>
      </c>
      <c r="I36" s="6">
        <f>AVERAGE(I25:I27)</f>
        <v>1.3333333333333333</v>
      </c>
      <c r="J36" s="6">
        <f>AVERAGE(J25:J27)</f>
        <v>0</v>
      </c>
      <c r="K36" s="6">
        <f>AVERAGE(K25:K27)</f>
        <v>11.666666666666666</v>
      </c>
      <c r="L36" s="6">
        <f>AVERAGE(L25:L27)</f>
        <v>11.666666666666666</v>
      </c>
      <c r="M36" s="6">
        <f>AVERAGE(M25:M27)</f>
        <v>19.666666666666668</v>
      </c>
      <c r="N36" s="6">
        <f>AVERAGE(N25:N27)</f>
        <v>19.333333333333332</v>
      </c>
      <c r="O36" s="6">
        <f>AVERAGE(O25:O27)</f>
        <v>2</v>
      </c>
      <c r="Q36" s="6">
        <f>AVERAGE(Q25:Q27)</f>
        <v>22.666666666666668</v>
      </c>
      <c r="R36" s="6">
        <f>AVERAGE(R25:R27)</f>
        <v>34</v>
      </c>
      <c r="S36" s="6">
        <f>AVERAGE(S25:S27)</f>
        <v>0</v>
      </c>
      <c r="T36" s="6">
        <f>AVERAGE(T25:T27)</f>
        <v>23.333333333333332</v>
      </c>
      <c r="U36" s="6">
        <f>AVERAGE(U25:U27)</f>
        <v>329.33333333333331</v>
      </c>
      <c r="V36" s="6">
        <f>AVERAGE(V25:V27)</f>
        <v>660</v>
      </c>
      <c r="W36" s="6">
        <f>AVERAGE(W25:W27)</f>
        <v>33.789285310676028</v>
      </c>
      <c r="X36" s="6">
        <f>AVERAGE(X25:X27)</f>
        <v>103.66666666666667</v>
      </c>
      <c r="Y36" s="6">
        <f>AVERAGE(Y25:Y27)</f>
        <v>873.33333333333337</v>
      </c>
      <c r="Z36" s="6">
        <f>AVERAGE(Z25:Z27)</f>
        <v>22</v>
      </c>
      <c r="AA36" s="6"/>
      <c r="AB36" s="6"/>
    </row>
    <row r="37" spans="1:28" ht="16" thickBot="1" x14ac:dyDescent="0.25">
      <c r="B37" s="9" t="s">
        <v>26</v>
      </c>
      <c r="C37" s="9">
        <f>AVERAGE(C28:C30,C32:C33)</f>
        <v>1.6</v>
      </c>
      <c r="D37" s="9">
        <f>AVERAGE(D28:D30,D32:D33)</f>
        <v>12.4</v>
      </c>
      <c r="E37" s="9">
        <f>AVERAGE(E28:E30,E32:E33)</f>
        <v>2</v>
      </c>
      <c r="F37" s="9">
        <f>AVERAGE(F28:F30,F32:F33)</f>
        <v>3.8</v>
      </c>
      <c r="G37" s="9"/>
      <c r="H37" s="9">
        <f>AVERAGE(H28:H30,H32:H33)</f>
        <v>0.8</v>
      </c>
      <c r="I37" s="9">
        <f>AVERAGE(I28:I30,I32:I33)</f>
        <v>5</v>
      </c>
      <c r="J37" s="9">
        <f>AVERAGE(J28:J30,J32:J33)</f>
        <v>0</v>
      </c>
      <c r="K37" s="9">
        <f>AVERAGE(K28:K30,K32:K33)</f>
        <v>13.8</v>
      </c>
      <c r="L37" s="9">
        <f>AVERAGE(L28:L30,L32:L33)</f>
        <v>13.6</v>
      </c>
      <c r="M37" s="9">
        <f>AVERAGE(M28:M30,M32:M33)</f>
        <v>26.6</v>
      </c>
      <c r="N37" s="9">
        <f>AVERAGE(N28:N30,N32:N33)</f>
        <v>26</v>
      </c>
      <c r="O37" s="9">
        <f>AVERAGE(O28:O30,O32:O33)</f>
        <v>0</v>
      </c>
      <c r="Q37" s="9">
        <f>AVERAGE(Q28:Q30,Q32:Q33)</f>
        <v>38.6</v>
      </c>
      <c r="R37" s="9">
        <f>AVERAGE(R28:R30,R32:R33)</f>
        <v>95.6</v>
      </c>
      <c r="S37" s="9">
        <f>AVERAGE(S28:S30,S32:S33)</f>
        <v>51.8</v>
      </c>
      <c r="T37" s="9">
        <f>AVERAGE(T28:T30,T32:T33)</f>
        <v>205.2</v>
      </c>
      <c r="U37" s="9">
        <f>AVERAGE(U28:U30,U32:U33)</f>
        <v>404</v>
      </c>
      <c r="V37" s="9">
        <f>AVERAGE(V28:V30,V32:V33)</f>
        <v>579</v>
      </c>
      <c r="W37" s="9">
        <f>AVERAGE(W28:W30,W32:W33)</f>
        <v>37.218523915953675</v>
      </c>
      <c r="X37" s="9">
        <f>AVERAGE(X28:X30,X32:X33)</f>
        <v>161.4</v>
      </c>
      <c r="Y37" s="9">
        <f>AVERAGE(Y28:Y30,Y32:Y33)</f>
        <v>729</v>
      </c>
      <c r="Z37" s="9">
        <f>AVERAGE(Z28:Z30,Z32:Z33)</f>
        <v>0</v>
      </c>
      <c r="AA37" s="9"/>
      <c r="AB37" s="9"/>
    </row>
    <row r="39" spans="1:28" x14ac:dyDescent="0.2">
      <c r="A39" s="417" t="s">
        <v>34</v>
      </c>
      <c r="B39" s="414"/>
      <c r="C39" s="418" t="s">
        <v>10</v>
      </c>
      <c r="D39" s="418"/>
      <c r="E39" s="418"/>
      <c r="F39" s="418"/>
      <c r="G39" s="418"/>
      <c r="H39" s="418"/>
      <c r="I39" s="418"/>
      <c r="J39" s="418"/>
      <c r="K39" s="418"/>
      <c r="L39" s="418"/>
      <c r="M39" s="419"/>
      <c r="N39" s="419"/>
      <c r="O39" s="419"/>
      <c r="Q39" s="418" t="s">
        <v>13</v>
      </c>
      <c r="R39" s="418"/>
      <c r="S39" s="418"/>
      <c r="T39" s="418"/>
      <c r="U39" s="418"/>
      <c r="V39" s="418"/>
      <c r="W39" s="419"/>
      <c r="X39" s="43"/>
      <c r="Y39" s="43"/>
      <c r="Z39" s="43"/>
      <c r="AA39" s="1"/>
      <c r="AB39" s="1"/>
    </row>
    <row r="40" spans="1:28" x14ac:dyDescent="0.2">
      <c r="A40" s="10"/>
      <c r="B40" s="195" t="s">
        <v>0</v>
      </c>
      <c r="C40" s="43" t="s">
        <v>1</v>
      </c>
      <c r="D40" s="43" t="s">
        <v>2</v>
      </c>
      <c r="E40" s="43" t="s">
        <v>3</v>
      </c>
      <c r="F40" s="43" t="s">
        <v>4</v>
      </c>
      <c r="G40" s="43" t="s">
        <v>43</v>
      </c>
      <c r="H40" s="43" t="s">
        <v>5</v>
      </c>
      <c r="I40" s="43" t="s">
        <v>6</v>
      </c>
      <c r="J40" s="43" t="s">
        <v>7</v>
      </c>
      <c r="K40" s="43" t="s">
        <v>8</v>
      </c>
      <c r="L40" s="43" t="s">
        <v>9</v>
      </c>
      <c r="M40" s="43" t="s">
        <v>17</v>
      </c>
      <c r="N40" s="43" t="s">
        <v>18</v>
      </c>
      <c r="O40" s="43" t="s">
        <v>42</v>
      </c>
      <c r="Q40" s="43" t="s">
        <v>1</v>
      </c>
      <c r="R40" s="43" t="s">
        <v>3</v>
      </c>
      <c r="S40" s="43" t="s">
        <v>5</v>
      </c>
      <c r="T40" s="43" t="s">
        <v>6</v>
      </c>
      <c r="U40" s="43" t="s">
        <v>8</v>
      </c>
      <c r="V40" s="43" t="s">
        <v>9</v>
      </c>
      <c r="W40" s="43" t="s">
        <v>48</v>
      </c>
      <c r="X40" s="43" t="s">
        <v>17</v>
      </c>
      <c r="Y40" s="43" t="s">
        <v>18</v>
      </c>
      <c r="Z40" s="43" t="s">
        <v>42</v>
      </c>
    </row>
    <row r="41" spans="1:28" x14ac:dyDescent="0.2">
      <c r="A41" s="10"/>
      <c r="B41" s="416">
        <v>10026</v>
      </c>
      <c r="C41" s="44">
        <v>0</v>
      </c>
      <c r="D41" s="44">
        <v>34</v>
      </c>
      <c r="E41" s="44">
        <v>7</v>
      </c>
      <c r="F41" s="44">
        <v>9</v>
      </c>
      <c r="G41" s="44">
        <f>E41+F41</f>
        <v>16</v>
      </c>
      <c r="H41" s="44">
        <v>0</v>
      </c>
      <c r="I41" s="44">
        <v>6</v>
      </c>
      <c r="J41" s="43">
        <v>13</v>
      </c>
      <c r="K41" s="44">
        <v>13</v>
      </c>
      <c r="L41" s="44">
        <v>13</v>
      </c>
      <c r="M41" s="44">
        <v>29</v>
      </c>
      <c r="N41" s="44">
        <v>29</v>
      </c>
      <c r="O41" s="44">
        <v>1</v>
      </c>
      <c r="Q41" s="44">
        <v>0</v>
      </c>
      <c r="R41" s="44">
        <v>18</v>
      </c>
      <c r="S41" s="44">
        <v>0</v>
      </c>
      <c r="T41" s="44">
        <v>79</v>
      </c>
      <c r="U41" s="44">
        <v>334</v>
      </c>
      <c r="V41" s="44">
        <v>649</v>
      </c>
      <c r="W41" s="43">
        <f t="shared" ref="W41:W44" si="15">U41/(U41+V41)*100</f>
        <v>33.977619532044763</v>
      </c>
      <c r="X41" s="44">
        <v>69</v>
      </c>
      <c r="Y41" s="44">
        <v>735</v>
      </c>
      <c r="Z41" s="44">
        <v>0</v>
      </c>
      <c r="AA41" s="1"/>
      <c r="AB41" s="1"/>
    </row>
    <row r="42" spans="1:28" x14ac:dyDescent="0.2">
      <c r="A42" s="13"/>
      <c r="B42" s="416">
        <v>10027</v>
      </c>
      <c r="C42" s="44">
        <v>0</v>
      </c>
      <c r="D42" s="44">
        <v>12</v>
      </c>
      <c r="E42" s="44">
        <v>4</v>
      </c>
      <c r="F42" s="44">
        <v>7</v>
      </c>
      <c r="G42" s="44">
        <f t="shared" ref="G42:G49" si="16">E42+F42</f>
        <v>11</v>
      </c>
      <c r="H42" s="44">
        <v>1</v>
      </c>
      <c r="I42" s="44">
        <v>1</v>
      </c>
      <c r="J42" s="44">
        <v>3</v>
      </c>
      <c r="K42" s="44">
        <v>21</v>
      </c>
      <c r="L42" s="44">
        <v>20</v>
      </c>
      <c r="M42" s="44">
        <v>14</v>
      </c>
      <c r="N42" s="44">
        <v>12</v>
      </c>
      <c r="O42" s="44">
        <v>0</v>
      </c>
      <c r="P42" s="1"/>
      <c r="Q42" s="44">
        <v>0</v>
      </c>
      <c r="R42" s="44">
        <v>22</v>
      </c>
      <c r="S42" s="44">
        <v>3</v>
      </c>
      <c r="T42" s="44">
        <v>20</v>
      </c>
      <c r="U42" s="44">
        <v>278</v>
      </c>
      <c r="V42" s="44">
        <v>625</v>
      </c>
      <c r="W42" s="43">
        <f t="shared" si="15"/>
        <v>30.78626799557032</v>
      </c>
      <c r="X42" s="44">
        <v>47</v>
      </c>
      <c r="Y42" s="44">
        <v>845</v>
      </c>
      <c r="Z42" s="44">
        <v>0</v>
      </c>
      <c r="AA42" s="1"/>
      <c r="AB42" s="1"/>
    </row>
    <row r="43" spans="1:28" x14ac:dyDescent="0.2">
      <c r="A43" s="13"/>
      <c r="B43" s="416">
        <v>10040</v>
      </c>
      <c r="C43" s="44">
        <v>0</v>
      </c>
      <c r="D43" s="44">
        <v>6</v>
      </c>
      <c r="E43" s="44">
        <v>0</v>
      </c>
      <c r="F43" s="44">
        <v>0</v>
      </c>
      <c r="G43" s="44">
        <f t="shared" si="16"/>
        <v>0</v>
      </c>
      <c r="H43" s="44">
        <v>3</v>
      </c>
      <c r="I43" s="44">
        <v>6</v>
      </c>
      <c r="J43" s="44">
        <v>0</v>
      </c>
      <c r="K43" s="44">
        <v>7</v>
      </c>
      <c r="L43" s="44">
        <v>9</v>
      </c>
      <c r="M43" s="44">
        <v>8</v>
      </c>
      <c r="N43" s="44">
        <v>8</v>
      </c>
      <c r="O43" s="44">
        <v>1</v>
      </c>
      <c r="P43" s="1"/>
      <c r="Q43" s="44">
        <v>0</v>
      </c>
      <c r="R43" s="44">
        <v>0</v>
      </c>
      <c r="S43" s="44">
        <v>10</v>
      </c>
      <c r="T43" s="44">
        <v>95</v>
      </c>
      <c r="U43" s="44">
        <v>62</v>
      </c>
      <c r="V43" s="44">
        <v>844</v>
      </c>
      <c r="W43" s="43">
        <f t="shared" si="15"/>
        <v>6.8432671081677707</v>
      </c>
      <c r="X43" s="44">
        <v>11</v>
      </c>
      <c r="Y43" s="44">
        <v>891</v>
      </c>
      <c r="Z43" s="44">
        <v>9</v>
      </c>
      <c r="AA43" s="1"/>
      <c r="AB43" s="1"/>
    </row>
    <row r="44" spans="1:28" x14ac:dyDescent="0.2">
      <c r="A44" s="13"/>
      <c r="B44" s="416">
        <v>10042</v>
      </c>
      <c r="C44" s="44">
        <v>0</v>
      </c>
      <c r="D44" s="44">
        <v>18</v>
      </c>
      <c r="E44" s="44">
        <v>8</v>
      </c>
      <c r="F44" s="44">
        <v>8</v>
      </c>
      <c r="G44" s="44">
        <f t="shared" si="16"/>
        <v>16</v>
      </c>
      <c r="H44" s="44">
        <v>10</v>
      </c>
      <c r="I44" s="44">
        <v>2</v>
      </c>
      <c r="J44" s="44">
        <v>12</v>
      </c>
      <c r="K44" s="44">
        <v>9</v>
      </c>
      <c r="L44" s="44">
        <v>7</v>
      </c>
      <c r="M44" s="44">
        <v>17</v>
      </c>
      <c r="N44" s="44">
        <v>17</v>
      </c>
      <c r="O44" s="44">
        <v>0</v>
      </c>
      <c r="P44" s="1"/>
      <c r="Q44" s="44">
        <v>0</v>
      </c>
      <c r="R44" s="44">
        <v>138</v>
      </c>
      <c r="S44" s="44">
        <v>26</v>
      </c>
      <c r="T44" s="44">
        <v>104</v>
      </c>
      <c r="U44" s="44">
        <v>643</v>
      </c>
      <c r="V44" s="44">
        <v>256</v>
      </c>
      <c r="W44" s="43">
        <f t="shared" si="15"/>
        <v>71.523915461624028</v>
      </c>
      <c r="X44" s="44">
        <v>112</v>
      </c>
      <c r="Y44" s="44">
        <v>785</v>
      </c>
      <c r="Z44" s="44">
        <v>0</v>
      </c>
      <c r="AA44" s="1"/>
      <c r="AB44" s="1"/>
    </row>
    <row r="45" spans="1:28" x14ac:dyDescent="0.2">
      <c r="A45" s="13"/>
      <c r="B45" s="416">
        <v>10055</v>
      </c>
      <c r="C45" s="44">
        <v>0</v>
      </c>
      <c r="D45" s="44">
        <v>17</v>
      </c>
      <c r="E45" s="44">
        <v>1</v>
      </c>
      <c r="F45" s="44">
        <v>5</v>
      </c>
      <c r="G45" s="44">
        <f t="shared" si="16"/>
        <v>6</v>
      </c>
      <c r="H45" s="44">
        <v>0</v>
      </c>
      <c r="I45" s="44">
        <v>4</v>
      </c>
      <c r="J45" s="44">
        <v>0</v>
      </c>
      <c r="K45" s="44">
        <v>20</v>
      </c>
      <c r="L45" s="44">
        <v>21</v>
      </c>
      <c r="M45" s="44">
        <v>12</v>
      </c>
      <c r="N45" s="44">
        <v>13</v>
      </c>
      <c r="O45" s="44">
        <v>0</v>
      </c>
      <c r="P45" s="1"/>
      <c r="Q45" s="44">
        <v>0</v>
      </c>
      <c r="R45" s="44">
        <v>15</v>
      </c>
      <c r="S45" s="44">
        <v>0</v>
      </c>
      <c r="T45" s="44">
        <v>59</v>
      </c>
      <c r="U45" s="44">
        <v>203</v>
      </c>
      <c r="V45" s="44">
        <v>718</v>
      </c>
      <c r="W45" s="43">
        <f t="shared" ref="W45:W50" si="17">U45/(U45+V45)*100</f>
        <v>22.041259500542886</v>
      </c>
      <c r="X45" s="44">
        <v>27</v>
      </c>
      <c r="Y45" s="44">
        <v>901</v>
      </c>
      <c r="Z45" s="44">
        <v>0</v>
      </c>
      <c r="AA45" s="1"/>
      <c r="AB45" s="1"/>
    </row>
    <row r="46" spans="1:28" x14ac:dyDescent="0.2">
      <c r="A46" s="13"/>
      <c r="B46" s="416">
        <v>10056</v>
      </c>
      <c r="C46" s="44">
        <v>1</v>
      </c>
      <c r="D46" s="44">
        <v>12</v>
      </c>
      <c r="E46" s="44">
        <v>3</v>
      </c>
      <c r="F46" s="44">
        <v>4</v>
      </c>
      <c r="G46" s="44">
        <f t="shared" si="16"/>
        <v>7</v>
      </c>
      <c r="H46" s="44">
        <v>0</v>
      </c>
      <c r="I46" s="44">
        <v>1</v>
      </c>
      <c r="J46" s="44">
        <v>0</v>
      </c>
      <c r="K46" s="44">
        <v>19</v>
      </c>
      <c r="L46" s="44">
        <v>19</v>
      </c>
      <c r="M46" s="44">
        <v>18</v>
      </c>
      <c r="N46" s="44">
        <v>18</v>
      </c>
      <c r="O46" s="44">
        <v>0</v>
      </c>
      <c r="P46" s="1"/>
      <c r="Q46" s="44">
        <v>47</v>
      </c>
      <c r="R46" s="44">
        <v>170</v>
      </c>
      <c r="S46" s="44">
        <v>0</v>
      </c>
      <c r="T46" s="44">
        <v>45</v>
      </c>
      <c r="U46" s="44">
        <v>306</v>
      </c>
      <c r="V46" s="44">
        <v>589</v>
      </c>
      <c r="W46" s="43">
        <f t="shared" si="17"/>
        <v>34.18994413407821</v>
      </c>
      <c r="X46" s="44">
        <v>83</v>
      </c>
      <c r="Y46" s="44">
        <v>801</v>
      </c>
      <c r="Z46" s="44">
        <v>0</v>
      </c>
      <c r="AA46" s="1"/>
      <c r="AB46" s="1"/>
    </row>
    <row r="47" spans="1:28" x14ac:dyDescent="0.2">
      <c r="A47" s="13"/>
      <c r="B47" s="416">
        <v>10057</v>
      </c>
      <c r="C47" s="44">
        <v>0</v>
      </c>
      <c r="D47" s="44">
        <v>6</v>
      </c>
      <c r="E47" s="44">
        <v>1</v>
      </c>
      <c r="F47" s="44">
        <v>3</v>
      </c>
      <c r="G47" s="44">
        <f t="shared" si="16"/>
        <v>4</v>
      </c>
      <c r="H47" s="44">
        <v>4</v>
      </c>
      <c r="I47" s="44">
        <v>5</v>
      </c>
      <c r="J47" s="44">
        <v>0</v>
      </c>
      <c r="K47" s="44">
        <v>8</v>
      </c>
      <c r="L47" s="44">
        <v>10</v>
      </c>
      <c r="M47" s="44">
        <v>9</v>
      </c>
      <c r="N47" s="44">
        <v>7</v>
      </c>
      <c r="O47" s="44">
        <v>0</v>
      </c>
      <c r="P47" s="1"/>
      <c r="Q47" s="44">
        <v>0</v>
      </c>
      <c r="R47" s="44">
        <v>11</v>
      </c>
      <c r="S47" s="44">
        <v>109</v>
      </c>
      <c r="T47" s="44">
        <v>124</v>
      </c>
      <c r="U47" s="44">
        <v>108</v>
      </c>
      <c r="V47" s="44">
        <v>862</v>
      </c>
      <c r="W47" s="43">
        <f t="shared" si="17"/>
        <v>11.134020618556702</v>
      </c>
      <c r="X47" s="44">
        <v>395</v>
      </c>
      <c r="Y47" s="44">
        <v>559</v>
      </c>
      <c r="Z47" s="44">
        <v>0</v>
      </c>
      <c r="AA47" s="1"/>
      <c r="AB47" s="1"/>
    </row>
    <row r="48" spans="1:28" x14ac:dyDescent="0.2">
      <c r="A48" s="13"/>
      <c r="B48" s="416">
        <v>10058</v>
      </c>
      <c r="C48" s="44">
        <v>1</v>
      </c>
      <c r="D48" s="44">
        <v>3</v>
      </c>
      <c r="E48" s="44">
        <v>0</v>
      </c>
      <c r="F48" s="44">
        <v>0</v>
      </c>
      <c r="G48" s="44">
        <f t="shared" si="16"/>
        <v>0</v>
      </c>
      <c r="H48" s="44">
        <v>3</v>
      </c>
      <c r="I48" s="44">
        <v>3</v>
      </c>
      <c r="J48" s="44">
        <v>0</v>
      </c>
      <c r="K48" s="44">
        <v>7</v>
      </c>
      <c r="L48" s="44">
        <v>7</v>
      </c>
      <c r="M48" s="44">
        <v>2</v>
      </c>
      <c r="N48" s="44">
        <v>2</v>
      </c>
      <c r="O48" s="44">
        <v>0</v>
      </c>
      <c r="P48" s="1"/>
      <c r="Q48" s="44">
        <v>45</v>
      </c>
      <c r="R48" s="44">
        <v>0</v>
      </c>
      <c r="S48" s="44">
        <v>17</v>
      </c>
      <c r="T48" s="44">
        <v>132</v>
      </c>
      <c r="U48" s="44">
        <v>271</v>
      </c>
      <c r="V48" s="44">
        <v>642</v>
      </c>
      <c r="W48" s="43">
        <f t="shared" si="17"/>
        <v>29.682365826944139</v>
      </c>
      <c r="X48" s="44">
        <v>9</v>
      </c>
      <c r="Y48" s="406">
        <v>902</v>
      </c>
      <c r="Z48" s="44">
        <v>0</v>
      </c>
      <c r="AA48" s="1"/>
      <c r="AB48" s="1"/>
    </row>
    <row r="49" spans="1:28" x14ac:dyDescent="0.2">
      <c r="A49" s="10"/>
      <c r="B49" s="416">
        <v>10059</v>
      </c>
      <c r="C49" s="44">
        <v>1</v>
      </c>
      <c r="D49" s="44">
        <v>5</v>
      </c>
      <c r="E49" s="44">
        <v>1</v>
      </c>
      <c r="F49" s="44">
        <v>1</v>
      </c>
      <c r="G49" s="44">
        <f t="shared" si="16"/>
        <v>2</v>
      </c>
      <c r="H49" s="44">
        <v>2</v>
      </c>
      <c r="I49" s="44">
        <v>4</v>
      </c>
      <c r="J49" s="44">
        <v>0</v>
      </c>
      <c r="K49" s="44">
        <v>7</v>
      </c>
      <c r="L49" s="44">
        <v>9</v>
      </c>
      <c r="M49" s="44">
        <v>4</v>
      </c>
      <c r="N49" s="44">
        <v>4</v>
      </c>
      <c r="O49" s="44">
        <v>0</v>
      </c>
      <c r="Q49" s="44">
        <v>13</v>
      </c>
      <c r="R49" s="44">
        <v>13</v>
      </c>
      <c r="S49" s="44">
        <v>6</v>
      </c>
      <c r="T49" s="44">
        <v>144</v>
      </c>
      <c r="U49" s="44">
        <v>37</v>
      </c>
      <c r="V49" s="44">
        <v>861</v>
      </c>
      <c r="W49" s="43">
        <f t="shared" si="17"/>
        <v>4.1202672605790642</v>
      </c>
      <c r="X49" s="44">
        <v>21</v>
      </c>
      <c r="Y49" s="44">
        <v>878</v>
      </c>
      <c r="Z49" s="44">
        <v>0</v>
      </c>
      <c r="AA49" s="1"/>
      <c r="AB49" s="1"/>
    </row>
    <row r="50" spans="1:28" x14ac:dyDescent="0.2">
      <c r="A50" s="10"/>
      <c r="B50" s="416">
        <v>10276</v>
      </c>
      <c r="C50" s="44">
        <v>3</v>
      </c>
      <c r="D50" s="44">
        <v>12</v>
      </c>
      <c r="E50" s="44">
        <v>0</v>
      </c>
      <c r="F50" s="44">
        <v>0</v>
      </c>
      <c r="G50" s="44">
        <f t="shared" ref="G50" si="18">E50+F50</f>
        <v>0</v>
      </c>
      <c r="H50" s="44">
        <v>6</v>
      </c>
      <c r="I50" s="44">
        <v>5</v>
      </c>
      <c r="J50" s="44">
        <v>0</v>
      </c>
      <c r="K50" s="44">
        <v>17</v>
      </c>
      <c r="L50" s="44">
        <v>19</v>
      </c>
      <c r="M50" s="44">
        <v>17</v>
      </c>
      <c r="N50" s="44">
        <v>17</v>
      </c>
      <c r="O50" s="44">
        <v>1</v>
      </c>
      <c r="Q50" s="44">
        <v>51</v>
      </c>
      <c r="R50" s="44">
        <v>0</v>
      </c>
      <c r="S50" s="44">
        <v>169</v>
      </c>
      <c r="T50" s="44">
        <v>71</v>
      </c>
      <c r="U50" s="44">
        <v>182</v>
      </c>
      <c r="V50" s="44">
        <v>721</v>
      </c>
      <c r="W50" s="43">
        <f t="shared" si="17"/>
        <v>20.155038759689923</v>
      </c>
      <c r="X50" s="44">
        <v>59</v>
      </c>
      <c r="Y50" s="44">
        <v>840</v>
      </c>
      <c r="Z50" s="44">
        <v>16</v>
      </c>
      <c r="AA50" s="1"/>
      <c r="AB50" s="1"/>
    </row>
    <row r="51" spans="1:28" x14ac:dyDescent="0.2">
      <c r="A51" s="10"/>
      <c r="B51" s="416">
        <v>10298</v>
      </c>
      <c r="C51" s="44">
        <v>0</v>
      </c>
      <c r="D51" s="44">
        <v>5</v>
      </c>
      <c r="E51" s="44">
        <v>0</v>
      </c>
      <c r="F51" s="44">
        <v>1</v>
      </c>
      <c r="G51" s="44">
        <f t="shared" ref="G51" si="19">E51+F51</f>
        <v>1</v>
      </c>
      <c r="H51" s="44">
        <v>0</v>
      </c>
      <c r="I51" s="44">
        <v>3</v>
      </c>
      <c r="J51" s="44">
        <v>0</v>
      </c>
      <c r="K51" s="44">
        <v>3</v>
      </c>
      <c r="L51" s="44">
        <v>5</v>
      </c>
      <c r="M51" s="44">
        <v>4</v>
      </c>
      <c r="N51" s="44">
        <v>4</v>
      </c>
      <c r="O51" s="44">
        <v>0</v>
      </c>
      <c r="Q51" s="44">
        <v>0</v>
      </c>
      <c r="R51" s="44">
        <v>0</v>
      </c>
      <c r="S51" s="44">
        <v>0</v>
      </c>
      <c r="T51" s="44">
        <v>165</v>
      </c>
      <c r="U51" s="44">
        <v>26</v>
      </c>
      <c r="V51" s="44">
        <v>844</v>
      </c>
      <c r="W51" s="43">
        <f t="shared" ref="W51" si="20">U51/(U51+V51)*100</f>
        <v>2.9885057471264367</v>
      </c>
      <c r="X51" s="44">
        <v>14</v>
      </c>
      <c r="Y51" s="44">
        <v>845</v>
      </c>
      <c r="Z51" s="44">
        <v>0</v>
      </c>
      <c r="AA51" s="1"/>
      <c r="AB51" s="1"/>
    </row>
    <row r="52" spans="1:28" ht="16" thickBot="1" x14ac:dyDescent="0.25">
      <c r="A52" s="10"/>
      <c r="B52" s="416">
        <v>10301</v>
      </c>
      <c r="C52" s="44">
        <v>6</v>
      </c>
      <c r="D52" s="44">
        <v>18</v>
      </c>
      <c r="E52" s="44">
        <v>1</v>
      </c>
      <c r="F52" s="44">
        <v>1</v>
      </c>
      <c r="G52" s="44">
        <f t="shared" ref="G52" si="21">E52+F52</f>
        <v>2</v>
      </c>
      <c r="H52" s="44">
        <v>5</v>
      </c>
      <c r="I52" s="44">
        <v>5</v>
      </c>
      <c r="J52" s="44">
        <v>0</v>
      </c>
      <c r="K52" s="44">
        <v>30</v>
      </c>
      <c r="L52" s="44">
        <v>32</v>
      </c>
      <c r="M52" s="44">
        <v>31</v>
      </c>
      <c r="N52" s="44">
        <v>31</v>
      </c>
      <c r="O52" s="44">
        <v>3</v>
      </c>
      <c r="Q52" s="44">
        <v>187</v>
      </c>
      <c r="R52" s="44">
        <v>7</v>
      </c>
      <c r="S52" s="44">
        <v>89</v>
      </c>
      <c r="T52" s="44">
        <v>209</v>
      </c>
      <c r="U52" s="44">
        <v>247</v>
      </c>
      <c r="V52" s="44">
        <v>657</v>
      </c>
      <c r="W52" s="43">
        <f t="shared" ref="W52" si="22">U52/(U52+V52)*100</f>
        <v>27.323008849557525</v>
      </c>
      <c r="X52" s="44">
        <v>78</v>
      </c>
      <c r="Y52" s="44">
        <v>822</v>
      </c>
      <c r="Z52" s="44">
        <v>136</v>
      </c>
      <c r="AA52" s="1"/>
      <c r="AB52" s="1"/>
    </row>
    <row r="53" spans="1:28" ht="16" thickBot="1" x14ac:dyDescent="0.25">
      <c r="B53" s="17" t="s">
        <v>24</v>
      </c>
      <c r="C53" s="8">
        <f>AVERAGE(C41:C43,C44,C45:C47,C48:C52)</f>
        <v>1</v>
      </c>
      <c r="D53" s="8">
        <f>AVERAGE(D41:D43,D44,D45:D47,D48:D52)</f>
        <v>12.333333333333334</v>
      </c>
      <c r="E53" s="8">
        <f>AVERAGE(E41:E43,E44,E45:E47,E48:E52)</f>
        <v>2.1666666666666665</v>
      </c>
      <c r="F53" s="8">
        <f>AVERAGE(F41:F43,F44,F45:F47,F48:F52)</f>
        <v>3.25</v>
      </c>
      <c r="G53" s="8">
        <f>AVERAGE(G41:G43,G44,G45:G47,G48:G52)</f>
        <v>5.416666666666667</v>
      </c>
      <c r="H53" s="8">
        <f>AVERAGE(H41:H43,H44,H45:H47,H48:H52)</f>
        <v>2.8333333333333335</v>
      </c>
      <c r="I53" s="8">
        <f>AVERAGE(I41:I43,I44,I45:I47,I48:I52)</f>
        <v>3.75</v>
      </c>
      <c r="J53" s="8">
        <f>AVERAGE(J41:J43,J44,J45:J47,J48:J52)</f>
        <v>2.3333333333333335</v>
      </c>
      <c r="K53" s="8">
        <f>AVERAGE(K41:K43,K44,K45:K47,K48:K52)</f>
        <v>13.416666666666666</v>
      </c>
      <c r="L53" s="8">
        <f>AVERAGE(L41:L43,L44,L45:L47,L48:L52)</f>
        <v>14.25</v>
      </c>
      <c r="M53" s="8">
        <f>AVERAGE(M41:M43,M44,M45:M47,M48:M52)</f>
        <v>13.75</v>
      </c>
      <c r="N53" s="8">
        <f>AVERAGE(N41:N43,N44,N45:N47,N48:N52)</f>
        <v>13.5</v>
      </c>
      <c r="O53" s="8">
        <f>AVERAGE(O41:O43,O44,O45:O47,O48:O52)</f>
        <v>0.5</v>
      </c>
      <c r="Q53" s="8">
        <f>AVERAGE(Q41:Q43,Q44,Q45:Q47,Q48:Q52)</f>
        <v>28.583333333333332</v>
      </c>
      <c r="R53" s="8">
        <f>AVERAGE(R41:R43,R44,R45:R47,R48:R52)</f>
        <v>32.833333333333336</v>
      </c>
      <c r="S53" s="8">
        <f>AVERAGE(S41:S43,S44,S45:S47,S48:S52)</f>
        <v>35.75</v>
      </c>
      <c r="T53" s="8">
        <f>AVERAGE(T41:T43,T44,T45:T47,T48:T52)</f>
        <v>103.91666666666667</v>
      </c>
      <c r="U53" s="8">
        <f>AVERAGE(U41:U43,U44,U45:U47,U48:U52)</f>
        <v>224.75</v>
      </c>
      <c r="V53" s="8">
        <f>AVERAGE(V41:V43,V44,V45:V47,V48:V52)</f>
        <v>689</v>
      </c>
      <c r="W53" s="8">
        <f>AVERAGE(W41:W43,W44,W45:W47,W48:W52)</f>
        <v>24.563790066206817</v>
      </c>
      <c r="X53" s="8">
        <f>AVERAGE(X41:X43,X44,X45:X47,X48:X52)</f>
        <v>77.083333333333329</v>
      </c>
      <c r="Y53" s="8">
        <f>AVERAGE(Y41:Y43,Y44,Y45:Y47,Y48:Y52)</f>
        <v>817</v>
      </c>
      <c r="Z53" s="8">
        <f>AVERAGE(Z41:Z43,Z44,Z45:Z47,Z48:Z52)</f>
        <v>13.416666666666666</v>
      </c>
      <c r="AA53" s="5"/>
      <c r="AB53" s="5"/>
    </row>
    <row r="54" spans="1:28" ht="16" thickBot="1" x14ac:dyDescent="0.25">
      <c r="B54" s="8" t="s">
        <v>27</v>
      </c>
      <c r="C54" s="4">
        <f>STDEV(C41:C43,C44,C45:C47,C48:C52)/SQRT(12)</f>
        <v>0.52223296786709361</v>
      </c>
      <c r="D54" s="4">
        <f>STDEV(D41:D43,D44,D45:D47,D48:D52)/SQRT(12)</f>
        <v>2.5085711656098764</v>
      </c>
      <c r="E54" s="4">
        <f>STDEV(E41:E43,E44,E45:E47,E48:E52)/SQRT(12)</f>
        <v>0.80559909321566336</v>
      </c>
      <c r="F54" s="4">
        <f>STDEV(F41:F43,F44,F45:F47,F48:F52)/SQRT(12)</f>
        <v>0.95445526269430181</v>
      </c>
      <c r="G54" s="4">
        <f>STDEV(G41:G43,G44,G45:G47,G48:G52)/SQRT(12)</f>
        <v>1.7208979920349432</v>
      </c>
      <c r="H54" s="4">
        <f>STDEV(H41:H43,H44,H45:H47,H48:H52)/SQRT(12)</f>
        <v>0.88620174641756122</v>
      </c>
      <c r="I54" s="4">
        <f>STDEV(I41:I43,I44,I45:I47,I48:I52)/SQRT(12)</f>
        <v>0.50938168103073456</v>
      </c>
      <c r="J54" s="4">
        <f>STDEV(J41:J43,J44,J45:J47,J48:J52)/SQRT(12)</f>
        <v>1.3944333775567928</v>
      </c>
      <c r="K54" s="4">
        <f>STDEV(K41:K43,K44,K45:K47,K48:K52)/SQRT(12)</f>
        <v>2.3043382450227976</v>
      </c>
      <c r="L54" s="4">
        <f>STDEV(L41:L43,L44,L45:L47,L48:L52)/SQRT(12)</f>
        <v>2.3098110902684819</v>
      </c>
      <c r="M54" s="4">
        <f>STDEV(M41:M43,M44,M45:M47,M48:M52)/SQRT(12)</f>
        <v>2.6915271096197753</v>
      </c>
      <c r="N54" s="4">
        <f>STDEV(N41:N43,N44,N45:N47,N48:N52)/SQRT(12)</f>
        <v>2.7233557730613653</v>
      </c>
      <c r="O54" s="4">
        <f>STDEV(O41:O43,O44,O45:O47,O48:O52)/SQRT(12)</f>
        <v>0.26111648393354681</v>
      </c>
      <c r="Q54" s="4">
        <f>STDEV(Q41:Q43,Q44,Q45:Q47,Q48:Q52)/SQRT(12)</f>
        <v>15.611018997535496</v>
      </c>
      <c r="R54" s="4">
        <f>STDEV(R41:R43,R44,R45:R47,R48:R52)/SQRT(12)</f>
        <v>16.60131125404061</v>
      </c>
      <c r="S54" s="4">
        <f>STDEV(S41:S43,S44,S45:S47,S48:S52)/SQRT(12)</f>
        <v>16.081292067040341</v>
      </c>
      <c r="T54" s="4">
        <f>STDEV(T41:T43,T44,T45:T47,T48:T52)/SQRT(12)</f>
        <v>15.542443517833693</v>
      </c>
      <c r="U54" s="4">
        <f>STDEV(U41:U43,U44,U45:U47,U48:U52)/SQRT(12)</f>
        <v>48.936434496314931</v>
      </c>
      <c r="V54" s="4">
        <f>STDEV(V41:V43,V44,V45:V47,V48:V52)/SQRT(12)</f>
        <v>48.915976196665312</v>
      </c>
      <c r="W54" s="4">
        <f>STDEV(W41:W43,W44,W45:W47,W48:W52)/SQRT(12)</f>
        <v>5.4095000260568717</v>
      </c>
      <c r="X54" s="4">
        <f>STDEV(X41:X43,X44,X45:X47,X48:X52)/SQRT(12)</f>
        <v>30.433598442205522</v>
      </c>
      <c r="Y54" s="4">
        <f>STDEV(Y41:Y43,Y44,Y45:Y47,Y48:Y52)/SQRT(12)</f>
        <v>27.547204664874528</v>
      </c>
      <c r="Z54" s="4">
        <f>STDEV(Z41:Z43,Z44,Z45:Z47,Z48:Z52)/SQRT(12)</f>
        <v>11.238771051475103</v>
      </c>
      <c r="AA54" s="4"/>
      <c r="AB54" s="4"/>
    </row>
    <row r="55" spans="1:28" ht="16" thickBot="1" x14ac:dyDescent="0.25">
      <c r="B55" s="7" t="s">
        <v>28</v>
      </c>
      <c r="C55" s="6">
        <f>AVERAGE(C41:C43,C44)</f>
        <v>0</v>
      </c>
      <c r="D55" s="6">
        <f>AVERAGE(D41:D43,D44)</f>
        <v>17.5</v>
      </c>
      <c r="E55" s="6">
        <f>AVERAGE(E41:E43,E44)</f>
        <v>4.75</v>
      </c>
      <c r="F55" s="6">
        <f>AVERAGE(F41:F43,F44)</f>
        <v>6</v>
      </c>
      <c r="G55" s="6"/>
      <c r="H55" s="6">
        <f>AVERAGE(H41:H43,H44)</f>
        <v>3.5</v>
      </c>
      <c r="I55" s="6">
        <f>AVERAGE(I41:I43,I44)</f>
        <v>3.75</v>
      </c>
      <c r="J55" s="6">
        <f>AVERAGE(J41:J43,J44)</f>
        <v>7</v>
      </c>
      <c r="K55" s="6">
        <f>AVERAGE(K41:K43,K44)</f>
        <v>12.5</v>
      </c>
      <c r="L55" s="6">
        <f>AVERAGE(L41:L43,L44)</f>
        <v>12.25</v>
      </c>
      <c r="M55" s="6">
        <f>AVERAGE(M41:M43,M44)</f>
        <v>17</v>
      </c>
      <c r="N55" s="6">
        <f>AVERAGE(N41:N43,N44)</f>
        <v>16.5</v>
      </c>
      <c r="O55" s="6">
        <f>AVERAGE(O41:O43,O44)</f>
        <v>0.5</v>
      </c>
      <c r="Q55" s="6">
        <f>AVERAGE(Q41:Q43,Q44)</f>
        <v>0</v>
      </c>
      <c r="R55" s="6">
        <f>AVERAGE(R41:R43,R44)</f>
        <v>44.5</v>
      </c>
      <c r="S55" s="6">
        <f>AVERAGE(S41:S43,S44)</f>
        <v>9.75</v>
      </c>
      <c r="T55" s="6">
        <f>AVERAGE(T41:T43,T44)</f>
        <v>74.5</v>
      </c>
      <c r="U55" s="6">
        <f>AVERAGE(U41:U43,U44)</f>
        <v>329.25</v>
      </c>
      <c r="V55" s="6">
        <f>AVERAGE(V41:V43,V44)</f>
        <v>593.5</v>
      </c>
      <c r="W55" s="6">
        <f>AVERAGE(W41:W43,W44)</f>
        <v>35.782767524351719</v>
      </c>
      <c r="X55" s="6">
        <f>AVERAGE(X41:X43,X44)</f>
        <v>59.75</v>
      </c>
      <c r="Y55" s="6">
        <f>AVERAGE(Y41:Y43,Y44)</f>
        <v>814</v>
      </c>
      <c r="Z55" s="6">
        <f>AVERAGE(Z41:Z43,Z44)</f>
        <v>2.25</v>
      </c>
      <c r="AA55" s="6"/>
      <c r="AB55" s="6"/>
    </row>
    <row r="56" spans="1:28" ht="16" thickBot="1" x14ac:dyDescent="0.25">
      <c r="B56" s="9" t="s">
        <v>26</v>
      </c>
      <c r="C56" s="9">
        <f>AVERAGE(C45:C46,C48:C49)</f>
        <v>0.75</v>
      </c>
      <c r="D56" s="9">
        <f t="shared" ref="D56:O56" si="23">AVERAGE(D45:D46,D48:D49)</f>
        <v>9.25</v>
      </c>
      <c r="E56" s="9">
        <f t="shared" si="23"/>
        <v>1.25</v>
      </c>
      <c r="F56" s="9">
        <f t="shared" si="23"/>
        <v>2.5</v>
      </c>
      <c r="G56" s="9"/>
      <c r="H56" s="9">
        <f t="shared" si="23"/>
        <v>1.25</v>
      </c>
      <c r="I56" s="9">
        <f t="shared" si="23"/>
        <v>3</v>
      </c>
      <c r="J56" s="9">
        <f t="shared" si="23"/>
        <v>0</v>
      </c>
      <c r="K56" s="9">
        <f t="shared" si="23"/>
        <v>13.25</v>
      </c>
      <c r="L56" s="9">
        <f t="shared" si="23"/>
        <v>14</v>
      </c>
      <c r="M56" s="9">
        <f t="shared" si="23"/>
        <v>9</v>
      </c>
      <c r="N56" s="9">
        <f t="shared" si="23"/>
        <v>9.25</v>
      </c>
      <c r="O56" s="9">
        <f t="shared" si="23"/>
        <v>0</v>
      </c>
      <c r="Q56" s="9">
        <f t="shared" ref="Q56:Z56" si="24">AVERAGE(Q45:Q46,Q48:Q49)</f>
        <v>26.25</v>
      </c>
      <c r="R56" s="9">
        <f t="shared" si="24"/>
        <v>49.5</v>
      </c>
      <c r="S56" s="9">
        <f t="shared" si="24"/>
        <v>5.75</v>
      </c>
      <c r="T56" s="9">
        <f t="shared" si="24"/>
        <v>95</v>
      </c>
      <c r="U56" s="9">
        <f t="shared" si="24"/>
        <v>204.25</v>
      </c>
      <c r="V56" s="9">
        <f t="shared" si="24"/>
        <v>702.5</v>
      </c>
      <c r="W56" s="9">
        <f t="shared" ref="W56" si="25">AVERAGE(W45:W46,W48:W49)</f>
        <v>22.508459180536075</v>
      </c>
      <c r="X56" s="9">
        <f t="shared" si="24"/>
        <v>35</v>
      </c>
      <c r="Y56" s="9">
        <f t="shared" si="24"/>
        <v>870.5</v>
      </c>
      <c r="Z56" s="9">
        <f t="shared" si="24"/>
        <v>0</v>
      </c>
      <c r="AA56" s="9"/>
      <c r="AB56" s="9"/>
    </row>
    <row r="58" spans="1:28" x14ac:dyDescent="0.2">
      <c r="A58" s="50" t="s">
        <v>41</v>
      </c>
      <c r="B58" s="50"/>
      <c r="C58" s="47" t="s">
        <v>10</v>
      </c>
      <c r="D58" s="47"/>
      <c r="E58" s="47"/>
      <c r="F58" s="47"/>
      <c r="G58" s="47"/>
      <c r="H58" s="47"/>
      <c r="I58" s="47"/>
      <c r="J58" s="47"/>
      <c r="K58" s="47"/>
      <c r="L58" s="47"/>
      <c r="M58" s="15"/>
      <c r="N58" s="15"/>
      <c r="O58" s="15"/>
      <c r="Q58" s="47" t="s">
        <v>13</v>
      </c>
      <c r="R58" s="47"/>
      <c r="S58" s="47"/>
      <c r="T58" s="47"/>
      <c r="U58" s="47"/>
      <c r="V58" s="47"/>
      <c r="W58" s="29"/>
      <c r="AA58" s="1"/>
      <c r="AB58" s="1"/>
    </row>
    <row r="59" spans="1:28" x14ac:dyDescent="0.2">
      <c r="B59" s="18" t="s">
        <v>0</v>
      </c>
      <c r="C59" s="20" t="s">
        <v>1</v>
      </c>
      <c r="D59" s="20" t="s">
        <v>2</v>
      </c>
      <c r="E59" s="20" t="s">
        <v>3</v>
      </c>
      <c r="F59" s="20" t="s">
        <v>4</v>
      </c>
      <c r="G59" t="s">
        <v>43</v>
      </c>
      <c r="H59" s="20" t="s">
        <v>5</v>
      </c>
      <c r="I59" s="20" t="s">
        <v>6</v>
      </c>
      <c r="J59" s="20" t="s">
        <v>7</v>
      </c>
      <c r="K59" s="20" t="s">
        <v>8</v>
      </c>
      <c r="L59" s="20" t="s">
        <v>9</v>
      </c>
      <c r="M59" s="20" t="s">
        <v>17</v>
      </c>
      <c r="N59" s="20" t="s">
        <v>18</v>
      </c>
      <c r="O59" s="20" t="s">
        <v>42</v>
      </c>
      <c r="Q59" s="21" t="s">
        <v>1</v>
      </c>
      <c r="R59" s="21" t="s">
        <v>3</v>
      </c>
      <c r="S59" s="21" t="s">
        <v>5</v>
      </c>
      <c r="T59" s="21" t="s">
        <v>6</v>
      </c>
      <c r="U59" s="21" t="s">
        <v>8</v>
      </c>
      <c r="V59" s="21" t="s">
        <v>9</v>
      </c>
      <c r="W59" t="s">
        <v>48</v>
      </c>
      <c r="X59" s="21" t="s">
        <v>17</v>
      </c>
      <c r="Y59" s="21" t="s">
        <v>18</v>
      </c>
      <c r="Z59" s="21" t="s">
        <v>42</v>
      </c>
      <c r="AA59" s="16"/>
      <c r="AB59" s="16"/>
    </row>
    <row r="60" spans="1:28" x14ac:dyDescent="0.2">
      <c r="A60" s="1"/>
      <c r="B60" s="16">
        <v>10025</v>
      </c>
      <c r="C60" s="18">
        <v>0</v>
      </c>
      <c r="D60" s="18">
        <v>31</v>
      </c>
      <c r="E60" s="18">
        <v>4</v>
      </c>
      <c r="F60" s="18">
        <v>5</v>
      </c>
      <c r="G60" s="18">
        <f>E60+F60</f>
        <v>9</v>
      </c>
      <c r="H60" s="18">
        <v>0</v>
      </c>
      <c r="I60" s="18">
        <v>2</v>
      </c>
      <c r="J60" s="18">
        <v>0</v>
      </c>
      <c r="K60" s="18">
        <v>14</v>
      </c>
      <c r="L60" s="18">
        <v>16</v>
      </c>
      <c r="M60" s="18">
        <v>45</v>
      </c>
      <c r="N60" s="18">
        <v>44</v>
      </c>
      <c r="O60" s="18">
        <v>23</v>
      </c>
      <c r="P60" s="18"/>
      <c r="Q60" s="18">
        <v>0</v>
      </c>
      <c r="R60" s="18">
        <v>35</v>
      </c>
      <c r="S60" s="18">
        <v>0</v>
      </c>
      <c r="T60" s="18">
        <v>13</v>
      </c>
      <c r="U60" s="18">
        <v>527</v>
      </c>
      <c r="V60" s="18">
        <v>382</v>
      </c>
      <c r="W60">
        <f t="shared" ref="W60:W73" si="26">U60/(U60+V60)*100</f>
        <v>57.975797579757973</v>
      </c>
      <c r="X60" s="18">
        <v>196</v>
      </c>
      <c r="Y60" s="18">
        <v>687</v>
      </c>
      <c r="Z60" s="18">
        <v>309</v>
      </c>
      <c r="AA60" s="16"/>
      <c r="AB60" s="16"/>
    </row>
    <row r="61" spans="1:28" x14ac:dyDescent="0.2">
      <c r="B61" s="16">
        <v>10026</v>
      </c>
      <c r="C61" s="22">
        <v>0</v>
      </c>
      <c r="D61" s="22">
        <v>11</v>
      </c>
      <c r="E61" s="22">
        <v>1</v>
      </c>
      <c r="F61" s="22">
        <v>1</v>
      </c>
      <c r="G61" s="18">
        <f t="shared" ref="G61:G72" si="27">E61+F61</f>
        <v>2</v>
      </c>
      <c r="H61" s="22">
        <v>1</v>
      </c>
      <c r="I61" s="22">
        <v>2</v>
      </c>
      <c r="J61" s="18">
        <v>0</v>
      </c>
      <c r="K61" s="22">
        <v>8</v>
      </c>
      <c r="L61" s="22">
        <v>12</v>
      </c>
      <c r="M61" s="22">
        <v>6</v>
      </c>
      <c r="N61" s="22">
        <v>6</v>
      </c>
      <c r="O61" s="22">
        <v>2</v>
      </c>
      <c r="P61" s="1"/>
      <c r="Q61" s="22">
        <v>0</v>
      </c>
      <c r="R61" s="22">
        <v>11</v>
      </c>
      <c r="S61" s="22">
        <v>2</v>
      </c>
      <c r="T61" s="22">
        <v>27</v>
      </c>
      <c r="U61" s="22">
        <v>113</v>
      </c>
      <c r="V61" s="22">
        <v>785</v>
      </c>
      <c r="W61">
        <f t="shared" si="26"/>
        <v>12.583518930957686</v>
      </c>
      <c r="X61" s="22">
        <v>14</v>
      </c>
      <c r="Y61" s="22">
        <v>727</v>
      </c>
      <c r="Z61" s="22">
        <v>15</v>
      </c>
      <c r="AA61" s="16"/>
      <c r="AB61" s="16"/>
    </row>
    <row r="62" spans="1:28" x14ac:dyDescent="0.2">
      <c r="A62" s="1"/>
      <c r="B62" s="16">
        <v>10027</v>
      </c>
      <c r="C62" s="16">
        <v>0</v>
      </c>
      <c r="D62" s="16">
        <v>20</v>
      </c>
      <c r="E62" s="16">
        <v>3</v>
      </c>
      <c r="F62" s="16">
        <v>3</v>
      </c>
      <c r="G62" s="18">
        <f t="shared" si="27"/>
        <v>6</v>
      </c>
      <c r="H62" s="16">
        <v>0</v>
      </c>
      <c r="I62" s="16">
        <v>1</v>
      </c>
      <c r="J62" s="18">
        <v>0</v>
      </c>
      <c r="K62" s="16">
        <v>18</v>
      </c>
      <c r="L62" s="16">
        <v>22</v>
      </c>
      <c r="M62" s="16">
        <v>11</v>
      </c>
      <c r="N62" s="16">
        <v>11</v>
      </c>
      <c r="O62" s="16">
        <v>0</v>
      </c>
      <c r="P62" s="1"/>
      <c r="Q62" s="16">
        <v>0</v>
      </c>
      <c r="R62" s="16">
        <v>16</v>
      </c>
      <c r="S62" s="16">
        <v>0</v>
      </c>
      <c r="T62" s="16">
        <v>10</v>
      </c>
      <c r="U62" s="16">
        <v>203</v>
      </c>
      <c r="V62" s="16">
        <v>700</v>
      </c>
      <c r="W62">
        <f t="shared" si="26"/>
        <v>22.480620155038761</v>
      </c>
      <c r="X62" s="16">
        <v>30</v>
      </c>
      <c r="Y62" s="16">
        <v>860</v>
      </c>
      <c r="Z62" s="16">
        <v>0</v>
      </c>
      <c r="AA62" s="16"/>
      <c r="AB62" s="16"/>
    </row>
    <row r="63" spans="1:28" x14ac:dyDescent="0.2">
      <c r="A63" s="1"/>
      <c r="B63" s="16">
        <v>10040</v>
      </c>
      <c r="C63" s="16">
        <v>1</v>
      </c>
      <c r="D63" s="16">
        <v>7</v>
      </c>
      <c r="E63" s="16">
        <v>0</v>
      </c>
      <c r="F63" s="16">
        <v>0</v>
      </c>
      <c r="G63" s="18">
        <f t="shared" si="27"/>
        <v>0</v>
      </c>
      <c r="H63" s="16">
        <v>1</v>
      </c>
      <c r="I63" s="16">
        <v>2</v>
      </c>
      <c r="J63" s="18">
        <v>0</v>
      </c>
      <c r="K63" s="16">
        <v>10</v>
      </c>
      <c r="L63" s="16">
        <v>11</v>
      </c>
      <c r="M63" s="16">
        <v>1</v>
      </c>
      <c r="N63" s="16">
        <v>1</v>
      </c>
      <c r="O63" s="16">
        <v>1</v>
      </c>
      <c r="P63" s="1"/>
      <c r="Q63" s="16">
        <v>9</v>
      </c>
      <c r="R63" s="16">
        <v>0</v>
      </c>
      <c r="S63" s="16">
        <v>2</v>
      </c>
      <c r="T63" s="16">
        <v>25</v>
      </c>
      <c r="U63" s="16">
        <v>145</v>
      </c>
      <c r="V63" s="16">
        <v>753</v>
      </c>
      <c r="W63">
        <f t="shared" si="26"/>
        <v>16.146993318485521</v>
      </c>
      <c r="X63" s="16">
        <v>4</v>
      </c>
      <c r="Y63" s="16">
        <v>455</v>
      </c>
      <c r="Z63" s="16">
        <v>10</v>
      </c>
      <c r="AA63" s="16"/>
      <c r="AB63" s="16"/>
    </row>
    <row r="64" spans="1:28" x14ac:dyDescent="0.2">
      <c r="A64" s="1"/>
      <c r="B64" s="16">
        <v>10042</v>
      </c>
      <c r="C64" s="16">
        <v>0</v>
      </c>
      <c r="D64" s="16">
        <v>16</v>
      </c>
      <c r="E64" s="16">
        <v>2</v>
      </c>
      <c r="F64" s="16">
        <v>2</v>
      </c>
      <c r="G64" s="18">
        <f t="shared" si="27"/>
        <v>4</v>
      </c>
      <c r="H64" s="16">
        <v>11</v>
      </c>
      <c r="I64" s="16">
        <v>1</v>
      </c>
      <c r="J64" s="18">
        <v>0</v>
      </c>
      <c r="K64" s="16">
        <v>6</v>
      </c>
      <c r="L64" s="16">
        <v>5</v>
      </c>
      <c r="M64" s="16">
        <v>15</v>
      </c>
      <c r="N64" s="16">
        <v>15</v>
      </c>
      <c r="O64" s="16">
        <v>7</v>
      </c>
      <c r="P64" s="1"/>
      <c r="Q64" s="16">
        <v>0</v>
      </c>
      <c r="R64" s="16">
        <v>8</v>
      </c>
      <c r="S64" s="16">
        <v>45</v>
      </c>
      <c r="T64" s="16">
        <v>18</v>
      </c>
      <c r="U64" s="16">
        <v>664</v>
      </c>
      <c r="V64" s="16">
        <v>241</v>
      </c>
      <c r="W64">
        <f t="shared" si="26"/>
        <v>73.370165745856355</v>
      </c>
      <c r="X64" s="16">
        <v>38</v>
      </c>
      <c r="Y64" s="16">
        <v>850</v>
      </c>
      <c r="Z64" s="16">
        <v>42</v>
      </c>
      <c r="AA64" s="16"/>
      <c r="AB64" s="16"/>
    </row>
    <row r="65" spans="1:28" x14ac:dyDescent="0.2">
      <c r="A65" s="1"/>
      <c r="B65" s="16">
        <v>10052</v>
      </c>
      <c r="C65" s="16">
        <v>1</v>
      </c>
      <c r="D65" s="16">
        <v>14</v>
      </c>
      <c r="E65" s="16">
        <v>1</v>
      </c>
      <c r="F65" s="16">
        <v>2</v>
      </c>
      <c r="G65" s="18">
        <f t="shared" si="27"/>
        <v>3</v>
      </c>
      <c r="H65" s="16">
        <v>0</v>
      </c>
      <c r="I65" s="16">
        <v>6</v>
      </c>
      <c r="J65" s="18">
        <v>0</v>
      </c>
      <c r="K65" s="16">
        <v>13</v>
      </c>
      <c r="L65" s="16">
        <v>14</v>
      </c>
      <c r="M65" s="16">
        <v>19</v>
      </c>
      <c r="N65" s="16">
        <v>19</v>
      </c>
      <c r="O65" s="16">
        <v>0</v>
      </c>
      <c r="P65" s="1"/>
      <c r="Q65" s="16">
        <v>0</v>
      </c>
      <c r="R65" s="16">
        <v>32</v>
      </c>
      <c r="S65" s="16">
        <v>0</v>
      </c>
      <c r="T65" s="16">
        <v>171</v>
      </c>
      <c r="U65" s="16">
        <v>165</v>
      </c>
      <c r="V65" s="16">
        <v>735</v>
      </c>
      <c r="W65">
        <f t="shared" si="26"/>
        <v>18.333333333333332</v>
      </c>
      <c r="X65" s="16">
        <v>25</v>
      </c>
      <c r="Y65" s="16">
        <v>88</v>
      </c>
      <c r="Z65" s="16">
        <v>0</v>
      </c>
      <c r="AA65" s="16"/>
      <c r="AB65" s="16"/>
    </row>
    <row r="66" spans="1:28" x14ac:dyDescent="0.2">
      <c r="A66" s="1"/>
      <c r="B66" s="16">
        <v>10053</v>
      </c>
      <c r="C66" s="16">
        <v>3</v>
      </c>
      <c r="D66" s="16">
        <v>0</v>
      </c>
      <c r="E66" s="16">
        <v>0</v>
      </c>
      <c r="F66" s="16">
        <v>2</v>
      </c>
      <c r="G66" s="18">
        <f t="shared" si="27"/>
        <v>2</v>
      </c>
      <c r="H66" s="16">
        <v>0</v>
      </c>
      <c r="I66" s="16">
        <v>3</v>
      </c>
      <c r="J66" s="18">
        <v>0</v>
      </c>
      <c r="K66" s="16">
        <v>19</v>
      </c>
      <c r="L66" s="16">
        <v>22</v>
      </c>
      <c r="M66" s="16"/>
      <c r="N66" s="16"/>
      <c r="O66" s="16">
        <v>0</v>
      </c>
      <c r="P66" s="1"/>
      <c r="Q66" s="16">
        <v>76</v>
      </c>
      <c r="R66" s="16">
        <v>0</v>
      </c>
      <c r="S66" s="16">
        <v>0</v>
      </c>
      <c r="T66" s="16">
        <v>122</v>
      </c>
      <c r="U66" s="16">
        <v>164</v>
      </c>
      <c r="V66" s="16">
        <v>795</v>
      </c>
      <c r="W66">
        <f t="shared" si="26"/>
        <v>17.10114702815433</v>
      </c>
      <c r="X66" s="16">
        <v>66</v>
      </c>
      <c r="Y66" s="16">
        <v>889</v>
      </c>
      <c r="Z66" s="16">
        <v>0</v>
      </c>
      <c r="AA66" s="16"/>
      <c r="AB66" s="16"/>
    </row>
    <row r="67" spans="1:28" x14ac:dyDescent="0.2">
      <c r="A67" s="1"/>
      <c r="B67" s="16">
        <v>10054</v>
      </c>
      <c r="C67" s="16">
        <v>0</v>
      </c>
      <c r="D67" s="16">
        <v>11</v>
      </c>
      <c r="E67" s="16">
        <v>1</v>
      </c>
      <c r="F67" s="16">
        <v>1</v>
      </c>
      <c r="G67" s="18">
        <f t="shared" si="27"/>
        <v>2</v>
      </c>
      <c r="H67" s="16">
        <v>7</v>
      </c>
      <c r="I67" s="16">
        <v>2</v>
      </c>
      <c r="J67" s="18">
        <v>0</v>
      </c>
      <c r="K67" s="16">
        <v>8</v>
      </c>
      <c r="L67" s="16">
        <v>11</v>
      </c>
      <c r="M67" s="16">
        <v>12</v>
      </c>
      <c r="N67" s="16">
        <v>12</v>
      </c>
      <c r="O67" s="16">
        <v>0</v>
      </c>
      <c r="P67" s="1"/>
      <c r="Q67" s="16">
        <v>0</v>
      </c>
      <c r="R67" s="16">
        <v>8</v>
      </c>
      <c r="S67" s="16">
        <v>80</v>
      </c>
      <c r="T67" s="16">
        <v>106</v>
      </c>
      <c r="U67" s="16">
        <v>150</v>
      </c>
      <c r="V67" s="16">
        <v>751</v>
      </c>
      <c r="W67">
        <f t="shared" si="26"/>
        <v>16.648168701442842</v>
      </c>
      <c r="X67" s="16">
        <v>59</v>
      </c>
      <c r="Y67" s="16">
        <v>824</v>
      </c>
      <c r="Z67" s="16">
        <v>0</v>
      </c>
      <c r="AA67" s="16"/>
      <c r="AB67" s="16"/>
    </row>
    <row r="68" spans="1:28" x14ac:dyDescent="0.2">
      <c r="A68" s="1"/>
      <c r="B68" s="16">
        <v>10055</v>
      </c>
      <c r="C68" s="16">
        <v>11</v>
      </c>
      <c r="D68" s="16">
        <v>17</v>
      </c>
      <c r="E68" s="16">
        <v>3</v>
      </c>
      <c r="F68" s="16">
        <v>4</v>
      </c>
      <c r="G68" s="18">
        <f t="shared" si="27"/>
        <v>7</v>
      </c>
      <c r="H68" s="16">
        <v>2</v>
      </c>
      <c r="I68" s="16">
        <v>5</v>
      </c>
      <c r="J68" s="18">
        <v>0</v>
      </c>
      <c r="K68" s="16">
        <v>15</v>
      </c>
      <c r="L68" s="16">
        <v>17</v>
      </c>
      <c r="M68" s="16">
        <v>32</v>
      </c>
      <c r="N68" s="16">
        <v>32</v>
      </c>
      <c r="O68" s="16">
        <v>4</v>
      </c>
      <c r="P68" s="1"/>
      <c r="Q68" s="16">
        <v>129</v>
      </c>
      <c r="R68" s="16">
        <v>55</v>
      </c>
      <c r="S68" s="16">
        <v>38</v>
      </c>
      <c r="T68" s="16">
        <v>137</v>
      </c>
      <c r="U68" s="16">
        <v>220</v>
      </c>
      <c r="V68" s="16">
        <v>684</v>
      </c>
      <c r="W68">
        <f t="shared" si="26"/>
        <v>24.336283185840706</v>
      </c>
      <c r="X68" s="16">
        <v>114</v>
      </c>
      <c r="Y68" s="16">
        <v>779</v>
      </c>
      <c r="Z68" s="16">
        <v>62</v>
      </c>
      <c r="AA68" s="16"/>
      <c r="AB68" s="16"/>
    </row>
    <row r="69" spans="1:28" x14ac:dyDescent="0.2">
      <c r="A69" s="1"/>
      <c r="B69" s="16">
        <v>10056</v>
      </c>
      <c r="C69" s="16">
        <v>29</v>
      </c>
      <c r="D69" s="16">
        <v>17</v>
      </c>
      <c r="E69" s="16">
        <v>1</v>
      </c>
      <c r="F69" s="16">
        <v>5</v>
      </c>
      <c r="G69" s="18">
        <f t="shared" si="27"/>
        <v>6</v>
      </c>
      <c r="H69" s="16">
        <v>0</v>
      </c>
      <c r="I69" s="16">
        <v>2</v>
      </c>
      <c r="J69" s="18">
        <v>0</v>
      </c>
      <c r="K69" s="16">
        <v>15</v>
      </c>
      <c r="L69" s="16">
        <v>13</v>
      </c>
      <c r="M69" s="16">
        <v>74</v>
      </c>
      <c r="N69" s="16">
        <v>74</v>
      </c>
      <c r="O69" s="16">
        <v>41</v>
      </c>
      <c r="P69" s="1"/>
      <c r="Q69" s="16">
        <v>255</v>
      </c>
      <c r="R69" s="16">
        <v>2</v>
      </c>
      <c r="S69" s="16">
        <v>0</v>
      </c>
      <c r="T69" s="16">
        <v>16</v>
      </c>
      <c r="U69" s="16">
        <v>703</v>
      </c>
      <c r="V69" s="16">
        <v>208</v>
      </c>
      <c r="W69">
        <f t="shared" si="26"/>
        <v>77.167947310647648</v>
      </c>
      <c r="X69" s="16">
        <v>287</v>
      </c>
      <c r="Y69" s="16">
        <v>597</v>
      </c>
      <c r="Z69" s="16">
        <v>481</v>
      </c>
      <c r="AA69" s="16"/>
      <c r="AB69" s="16"/>
    </row>
    <row r="70" spans="1:28" x14ac:dyDescent="0.2">
      <c r="A70" s="1"/>
      <c r="B70" s="16">
        <v>10057</v>
      </c>
      <c r="C70" s="16">
        <v>8</v>
      </c>
      <c r="D70" s="16">
        <v>18</v>
      </c>
      <c r="E70" s="16">
        <v>11</v>
      </c>
      <c r="F70" s="16">
        <v>11</v>
      </c>
      <c r="G70" s="18">
        <f t="shared" si="27"/>
        <v>22</v>
      </c>
      <c r="H70" s="16">
        <v>10</v>
      </c>
      <c r="I70" s="16">
        <v>5</v>
      </c>
      <c r="J70" s="18">
        <v>0</v>
      </c>
      <c r="K70" s="16">
        <v>17</v>
      </c>
      <c r="L70" s="16">
        <v>18</v>
      </c>
      <c r="M70" s="16">
        <v>47</v>
      </c>
      <c r="N70" s="16">
        <v>46</v>
      </c>
      <c r="O70" s="16">
        <v>29</v>
      </c>
      <c r="P70" s="1"/>
      <c r="Q70" s="16">
        <v>57</v>
      </c>
      <c r="R70" s="16">
        <v>133</v>
      </c>
      <c r="S70" s="16">
        <v>122</v>
      </c>
      <c r="T70" s="16">
        <v>87</v>
      </c>
      <c r="U70" s="16">
        <v>352</v>
      </c>
      <c r="V70" s="16">
        <v>511.5</v>
      </c>
      <c r="W70">
        <f t="shared" si="26"/>
        <v>40.764331210191088</v>
      </c>
      <c r="X70" s="16">
        <v>232</v>
      </c>
      <c r="Y70" s="16">
        <v>620</v>
      </c>
      <c r="Z70" s="16">
        <v>339</v>
      </c>
      <c r="AA70" s="16"/>
      <c r="AB70" s="16"/>
    </row>
    <row r="71" spans="1:28" x14ac:dyDescent="0.2">
      <c r="A71" s="1"/>
      <c r="B71" s="16">
        <v>10058</v>
      </c>
      <c r="C71" s="16">
        <v>1</v>
      </c>
      <c r="D71" s="16">
        <v>4</v>
      </c>
      <c r="E71" s="16">
        <v>0</v>
      </c>
      <c r="F71" s="16">
        <v>0</v>
      </c>
      <c r="G71" s="18">
        <f t="shared" si="27"/>
        <v>0</v>
      </c>
      <c r="H71" s="16">
        <v>0</v>
      </c>
      <c r="I71" s="16">
        <v>2</v>
      </c>
      <c r="J71" s="18">
        <v>0</v>
      </c>
      <c r="K71" s="16">
        <v>9</v>
      </c>
      <c r="L71" s="16">
        <v>10</v>
      </c>
      <c r="M71" s="16">
        <v>5</v>
      </c>
      <c r="N71" s="16">
        <v>5</v>
      </c>
      <c r="O71" s="16">
        <v>1</v>
      </c>
      <c r="P71" s="1"/>
      <c r="Q71" s="16">
        <v>2</v>
      </c>
      <c r="R71" s="16">
        <v>0</v>
      </c>
      <c r="S71" s="16">
        <v>0</v>
      </c>
      <c r="T71" s="16">
        <v>101</v>
      </c>
      <c r="U71" s="16">
        <v>226</v>
      </c>
      <c r="V71" s="16">
        <v>605</v>
      </c>
      <c r="W71">
        <f t="shared" si="26"/>
        <v>27.196149217809868</v>
      </c>
      <c r="X71" s="16">
        <v>25</v>
      </c>
      <c r="Y71" s="19">
        <v>657</v>
      </c>
      <c r="Z71" s="16">
        <v>4</v>
      </c>
      <c r="AA71" s="16"/>
      <c r="AB71" s="16"/>
    </row>
    <row r="72" spans="1:28" x14ac:dyDescent="0.2">
      <c r="B72" s="16">
        <v>10059</v>
      </c>
      <c r="C72" s="16">
        <v>4</v>
      </c>
      <c r="D72" s="16">
        <v>22</v>
      </c>
      <c r="E72" s="16">
        <v>7</v>
      </c>
      <c r="F72" s="16">
        <v>8</v>
      </c>
      <c r="G72" s="18">
        <f t="shared" si="27"/>
        <v>15</v>
      </c>
      <c r="H72" s="16">
        <v>4</v>
      </c>
      <c r="I72" s="16">
        <v>2</v>
      </c>
      <c r="J72" s="18">
        <v>0</v>
      </c>
      <c r="K72" s="16">
        <v>13</v>
      </c>
      <c r="L72" s="16">
        <v>17</v>
      </c>
      <c r="M72" s="16">
        <v>51</v>
      </c>
      <c r="N72" s="16">
        <v>52</v>
      </c>
      <c r="O72" s="18">
        <v>28</v>
      </c>
      <c r="Q72" s="16">
        <v>40</v>
      </c>
      <c r="R72" s="16">
        <v>140</v>
      </c>
      <c r="S72" s="16">
        <v>32</v>
      </c>
      <c r="T72" s="16">
        <v>77</v>
      </c>
      <c r="U72" s="16">
        <v>440</v>
      </c>
      <c r="V72" s="16">
        <v>568</v>
      </c>
      <c r="W72">
        <f t="shared" si="26"/>
        <v>43.650793650793652</v>
      </c>
      <c r="X72" s="16">
        <v>249</v>
      </c>
      <c r="Y72" s="16">
        <v>671</v>
      </c>
      <c r="Z72" s="16">
        <v>353</v>
      </c>
      <c r="AA72" s="16"/>
      <c r="AB72" s="16"/>
    </row>
    <row r="73" spans="1:28" x14ac:dyDescent="0.2">
      <c r="B73" s="16">
        <v>10275</v>
      </c>
      <c r="C73" s="16">
        <v>5</v>
      </c>
      <c r="D73" s="16">
        <v>19</v>
      </c>
      <c r="E73" s="16">
        <v>1</v>
      </c>
      <c r="F73" s="16">
        <v>1</v>
      </c>
      <c r="G73" s="18">
        <f t="shared" ref="G73" si="28">E73+F73</f>
        <v>2</v>
      </c>
      <c r="H73" s="16">
        <v>0</v>
      </c>
      <c r="I73" s="16">
        <v>4</v>
      </c>
      <c r="J73" s="18">
        <v>0</v>
      </c>
      <c r="K73" s="16">
        <v>14</v>
      </c>
      <c r="L73" s="16">
        <v>15</v>
      </c>
      <c r="M73" s="16">
        <v>36</v>
      </c>
      <c r="N73" s="16">
        <v>36</v>
      </c>
      <c r="O73" s="18">
        <v>0</v>
      </c>
      <c r="Q73" s="16">
        <v>349</v>
      </c>
      <c r="R73" s="16">
        <v>32</v>
      </c>
      <c r="S73" s="16">
        <v>0</v>
      </c>
      <c r="T73" s="16">
        <v>214</v>
      </c>
      <c r="U73" s="16">
        <v>398</v>
      </c>
      <c r="V73" s="16">
        <v>533</v>
      </c>
      <c r="W73">
        <f t="shared" si="26"/>
        <v>42.749731471535988</v>
      </c>
      <c r="X73" s="16">
        <v>165</v>
      </c>
      <c r="Y73" s="16">
        <v>762</v>
      </c>
      <c r="Z73" s="16">
        <v>0</v>
      </c>
      <c r="AA73" s="16"/>
      <c r="AB73" s="16"/>
    </row>
    <row r="74" spans="1:28" ht="16" thickBot="1" x14ac:dyDescent="0.25">
      <c r="B74" s="17" t="s">
        <v>24</v>
      </c>
      <c r="C74" s="8">
        <f>AVERAGE(C60:C73)</f>
        <v>4.5</v>
      </c>
      <c r="D74" s="8">
        <f t="shared" ref="D74:Q74" si="29">AVERAGE(D60:D73)</f>
        <v>14.785714285714286</v>
      </c>
      <c r="E74" s="8">
        <f t="shared" si="29"/>
        <v>2.5</v>
      </c>
      <c r="F74" s="8">
        <f t="shared" si="29"/>
        <v>3.2142857142857144</v>
      </c>
      <c r="G74" s="8">
        <f t="shared" si="29"/>
        <v>5.7142857142857144</v>
      </c>
      <c r="H74" s="8">
        <f t="shared" si="29"/>
        <v>2.5714285714285716</v>
      </c>
      <c r="I74" s="8">
        <f t="shared" si="29"/>
        <v>2.7857142857142856</v>
      </c>
      <c r="J74" s="8">
        <f t="shared" si="29"/>
        <v>0</v>
      </c>
      <c r="K74" s="8">
        <f t="shared" si="29"/>
        <v>12.785714285714286</v>
      </c>
      <c r="L74" s="8">
        <f t="shared" si="29"/>
        <v>14.5</v>
      </c>
      <c r="M74" s="8">
        <f t="shared" si="29"/>
        <v>27.23076923076923</v>
      </c>
      <c r="N74" s="8">
        <f t="shared" si="29"/>
        <v>27.153846153846153</v>
      </c>
      <c r="O74" s="8">
        <f t="shared" si="29"/>
        <v>9.7142857142857135</v>
      </c>
      <c r="Q74" s="8">
        <f t="shared" si="29"/>
        <v>65.5</v>
      </c>
      <c r="R74" s="8">
        <f t="shared" ref="R74" si="30">AVERAGE(R60:R73)</f>
        <v>33.714285714285715</v>
      </c>
      <c r="S74" s="8">
        <f t="shared" ref="S74" si="31">AVERAGE(S60:S73)</f>
        <v>22.928571428571427</v>
      </c>
      <c r="T74" s="8">
        <f t="shared" ref="T74" si="32">AVERAGE(T60:T73)</f>
        <v>80.285714285714292</v>
      </c>
      <c r="U74" s="8">
        <f t="shared" ref="U74" si="33">AVERAGE(U60:U73)</f>
        <v>319.28571428571428</v>
      </c>
      <c r="V74" s="8">
        <f t="shared" ref="V74" si="34">AVERAGE(V60:V73)</f>
        <v>589.39285714285711</v>
      </c>
      <c r="W74" s="8">
        <f t="shared" ref="W74" si="35">AVERAGE(W60:W73)</f>
        <v>35.036070059988987</v>
      </c>
      <c r="X74" s="8">
        <f t="shared" ref="X74" si="36">AVERAGE(X60:X73)</f>
        <v>107.42857142857143</v>
      </c>
      <c r="Y74" s="8">
        <f t="shared" ref="Y74" si="37">AVERAGE(Y60:Y73)</f>
        <v>676.14285714285711</v>
      </c>
      <c r="Z74" s="8">
        <f t="shared" ref="Z74" si="38">AVERAGE(Z60:Z73)</f>
        <v>115.35714285714286</v>
      </c>
      <c r="AA74" s="8"/>
      <c r="AB74" s="8"/>
    </row>
    <row r="75" spans="1:28" ht="16" thickBot="1" x14ac:dyDescent="0.25">
      <c r="B75" s="8" t="s">
        <v>27</v>
      </c>
      <c r="C75" s="4">
        <f>STDEV(C60:C73)/SQRT(14)</f>
        <v>2.0906647557365865</v>
      </c>
      <c r="D75" s="4">
        <f t="shared" ref="D75:O75" si="39">STDEV(D60:D73)/SQRT(14)</f>
        <v>2.1048833107710085</v>
      </c>
      <c r="E75" s="4">
        <f t="shared" si="39"/>
        <v>0.83039775984791742</v>
      </c>
      <c r="F75" s="4">
        <f t="shared" si="39"/>
        <v>0.84631438465655839</v>
      </c>
      <c r="G75" s="4">
        <f t="shared" si="39"/>
        <v>1.6489376247826544</v>
      </c>
      <c r="H75" s="4">
        <f t="shared" si="39"/>
        <v>1.0467862157459218</v>
      </c>
      <c r="I75" s="4">
        <f t="shared" si="39"/>
        <v>0.4216473635813115</v>
      </c>
      <c r="J75" s="4">
        <f t="shared" si="39"/>
        <v>0</v>
      </c>
      <c r="K75" s="4">
        <f t="shared" si="39"/>
        <v>1.0750853348627947</v>
      </c>
      <c r="L75" s="4">
        <f t="shared" si="39"/>
        <v>1.2480754415067656</v>
      </c>
      <c r="M75" s="4">
        <f t="shared" si="39"/>
        <v>5.9282955935655437</v>
      </c>
      <c r="N75" s="4">
        <f t="shared" si="39"/>
        <v>5.9159249909180307</v>
      </c>
      <c r="O75" s="4">
        <f t="shared" si="39"/>
        <v>3.768621999344103</v>
      </c>
      <c r="Q75" s="4">
        <f t="shared" ref="Q75:Z75" si="40">STDEV(Q60:Q73)/SQRT(14)</f>
        <v>29.099441103352358</v>
      </c>
      <c r="R75" s="4">
        <f t="shared" si="40"/>
        <v>12.443908687478064</v>
      </c>
      <c r="S75" s="4">
        <f t="shared" si="40"/>
        <v>10.06160381209604</v>
      </c>
      <c r="T75" s="4">
        <f t="shared" si="40"/>
        <v>17.476335199169206</v>
      </c>
      <c r="U75" s="4">
        <f t="shared" si="40"/>
        <v>53.072356639275661</v>
      </c>
      <c r="V75" s="4">
        <f t="shared" si="40"/>
        <v>52.183377489246944</v>
      </c>
      <c r="W75" s="4">
        <f t="shared" si="40"/>
        <v>5.7753822334087008</v>
      </c>
      <c r="X75" s="4">
        <f t="shared" si="40"/>
        <v>26.405692502684172</v>
      </c>
      <c r="Y75" s="4">
        <f t="shared" si="40"/>
        <v>55.2953962615669</v>
      </c>
      <c r="Z75" s="4">
        <f t="shared" si="40"/>
        <v>46.054149583697139</v>
      </c>
      <c r="AA75" s="4"/>
      <c r="AB75" s="4"/>
    </row>
    <row r="76" spans="1:28" ht="16" thickBot="1" x14ac:dyDescent="0.25">
      <c r="B76" s="7" t="s">
        <v>28</v>
      </c>
      <c r="C76" s="6">
        <f>AVERAGE(C60:C64)</f>
        <v>0.2</v>
      </c>
      <c r="D76" s="6">
        <f>AVERAGE(D60:D64)</f>
        <v>17</v>
      </c>
      <c r="E76" s="6">
        <f>AVERAGE(E60:E64)</f>
        <v>2</v>
      </c>
      <c r="F76" s="6">
        <f>AVERAGE(F60:F64)</f>
        <v>2.2000000000000002</v>
      </c>
      <c r="G76" s="6"/>
      <c r="H76" s="6">
        <f t="shared" ref="H76:O76" si="41">AVERAGE(H60:H64)</f>
        <v>2.6</v>
      </c>
      <c r="I76" s="6">
        <f t="shared" si="41"/>
        <v>1.6</v>
      </c>
      <c r="J76" s="6">
        <f t="shared" si="41"/>
        <v>0</v>
      </c>
      <c r="K76" s="6">
        <f t="shared" si="41"/>
        <v>11.2</v>
      </c>
      <c r="L76" s="6">
        <f t="shared" si="41"/>
        <v>13.2</v>
      </c>
      <c r="M76" s="6">
        <f t="shared" si="41"/>
        <v>15.6</v>
      </c>
      <c r="N76" s="6">
        <f t="shared" si="41"/>
        <v>15.4</v>
      </c>
      <c r="O76" s="6">
        <f t="shared" si="41"/>
        <v>6.6</v>
      </c>
      <c r="Q76" s="6">
        <f t="shared" ref="Q76:Z76" si="42">AVERAGE(Q60:Q64)</f>
        <v>1.8</v>
      </c>
      <c r="R76" s="6">
        <f t="shared" si="42"/>
        <v>14</v>
      </c>
      <c r="S76" s="6">
        <f t="shared" si="42"/>
        <v>9.8000000000000007</v>
      </c>
      <c r="T76" s="6">
        <f t="shared" si="42"/>
        <v>18.600000000000001</v>
      </c>
      <c r="U76" s="6">
        <f t="shared" si="42"/>
        <v>330.4</v>
      </c>
      <c r="V76" s="6">
        <f t="shared" si="42"/>
        <v>572.20000000000005</v>
      </c>
      <c r="W76" s="6">
        <f t="shared" si="42"/>
        <v>36.511419146019264</v>
      </c>
      <c r="X76" s="6">
        <f t="shared" si="42"/>
        <v>56.4</v>
      </c>
      <c r="Y76" s="6">
        <f t="shared" si="42"/>
        <v>715.8</v>
      </c>
      <c r="Z76" s="6">
        <f t="shared" si="42"/>
        <v>75.2</v>
      </c>
      <c r="AA76" s="6"/>
      <c r="AB76" s="6"/>
    </row>
    <row r="77" spans="1:28" ht="16" thickBot="1" x14ac:dyDescent="0.25">
      <c r="B77" s="9" t="s">
        <v>26</v>
      </c>
      <c r="C77" s="9">
        <f>AVERAGE(C65:C72)</f>
        <v>7.125</v>
      </c>
      <c r="D77" s="9">
        <f>AVERAGE(D65:D72)</f>
        <v>12.875</v>
      </c>
      <c r="E77" s="9">
        <f>AVERAGE(E65:E72)</f>
        <v>3</v>
      </c>
      <c r="F77" s="9">
        <f>AVERAGE(F65:F72)</f>
        <v>4.125</v>
      </c>
      <c r="G77" s="9"/>
      <c r="H77" s="9">
        <f t="shared" ref="H77:O77" si="43">AVERAGE(H65:H72)</f>
        <v>2.875</v>
      </c>
      <c r="I77" s="9">
        <f t="shared" si="43"/>
        <v>3.375</v>
      </c>
      <c r="J77" s="9">
        <f t="shared" si="43"/>
        <v>0</v>
      </c>
      <c r="K77" s="9">
        <f t="shared" si="43"/>
        <v>13.625</v>
      </c>
      <c r="L77" s="9">
        <f t="shared" si="43"/>
        <v>15.25</v>
      </c>
      <c r="M77" s="9">
        <f t="shared" si="43"/>
        <v>34.285714285714285</v>
      </c>
      <c r="N77" s="9">
        <f t="shared" si="43"/>
        <v>34.285714285714285</v>
      </c>
      <c r="O77" s="9">
        <f t="shared" si="43"/>
        <v>12.875</v>
      </c>
      <c r="Q77" s="9">
        <f t="shared" ref="Q77:Z77" si="44">AVERAGE(Q65:Q72)</f>
        <v>69.875</v>
      </c>
      <c r="R77" s="9">
        <f t="shared" si="44"/>
        <v>46.25</v>
      </c>
      <c r="S77" s="9">
        <f t="shared" si="44"/>
        <v>34</v>
      </c>
      <c r="T77" s="9">
        <f t="shared" si="44"/>
        <v>102.125</v>
      </c>
      <c r="U77" s="9">
        <f t="shared" si="44"/>
        <v>302.5</v>
      </c>
      <c r="V77" s="9">
        <f t="shared" si="44"/>
        <v>607.1875</v>
      </c>
      <c r="W77" s="9">
        <f t="shared" si="44"/>
        <v>33.149769204776682</v>
      </c>
      <c r="X77" s="9">
        <f t="shared" si="44"/>
        <v>132.125</v>
      </c>
      <c r="Y77" s="9">
        <f t="shared" si="44"/>
        <v>640.625</v>
      </c>
      <c r="Z77" s="9">
        <f t="shared" si="44"/>
        <v>154.875</v>
      </c>
      <c r="AA77" s="9"/>
      <c r="AB77" s="9"/>
    </row>
    <row r="79" spans="1:28" x14ac:dyDescent="0.2">
      <c r="A79" s="41" t="s">
        <v>78</v>
      </c>
      <c r="B79" s="18" t="s">
        <v>0</v>
      </c>
      <c r="C79" s="20" t="s">
        <v>1</v>
      </c>
      <c r="D79" s="20" t="s">
        <v>2</v>
      </c>
      <c r="E79" s="20" t="s">
        <v>3</v>
      </c>
      <c r="F79" s="20" t="s">
        <v>4</v>
      </c>
      <c r="G79" s="34" t="s">
        <v>43</v>
      </c>
      <c r="H79" s="20" t="s">
        <v>5</v>
      </c>
      <c r="I79" s="20" t="s">
        <v>6</v>
      </c>
      <c r="J79" s="20" t="s">
        <v>7</v>
      </c>
      <c r="K79" s="20" t="s">
        <v>8</v>
      </c>
      <c r="L79" s="20" t="s">
        <v>9</v>
      </c>
      <c r="M79" s="20" t="s">
        <v>17</v>
      </c>
      <c r="N79" s="20" t="s">
        <v>18</v>
      </c>
      <c r="O79" s="20" t="s">
        <v>42</v>
      </c>
      <c r="Q79" s="21" t="s">
        <v>1</v>
      </c>
      <c r="R79" s="21" t="s">
        <v>3</v>
      </c>
      <c r="S79" s="21" t="s">
        <v>5</v>
      </c>
      <c r="T79" s="21" t="s">
        <v>6</v>
      </c>
      <c r="U79" s="21" t="s">
        <v>8</v>
      </c>
      <c r="V79" s="21" t="s">
        <v>9</v>
      </c>
      <c r="W79" s="34" t="s">
        <v>48</v>
      </c>
      <c r="X79" s="21" t="s">
        <v>17</v>
      </c>
      <c r="Y79" s="21" t="s">
        <v>18</v>
      </c>
      <c r="Z79" s="21" t="s">
        <v>42</v>
      </c>
    </row>
    <row r="80" spans="1:28" x14ac:dyDescent="0.2">
      <c r="A80" s="14" t="s">
        <v>32</v>
      </c>
      <c r="B80" s="16">
        <v>10270</v>
      </c>
      <c r="C80" s="16">
        <v>0</v>
      </c>
      <c r="D80" s="16">
        <v>11</v>
      </c>
      <c r="E80" s="16">
        <v>0</v>
      </c>
      <c r="F80" s="16">
        <v>2</v>
      </c>
      <c r="G80" s="18">
        <v>2</v>
      </c>
      <c r="H80" s="16">
        <v>15</v>
      </c>
      <c r="I80" s="16">
        <v>5</v>
      </c>
      <c r="J80" s="16">
        <v>0</v>
      </c>
      <c r="K80" s="16">
        <v>17</v>
      </c>
      <c r="L80" s="16">
        <v>19</v>
      </c>
      <c r="M80" s="16">
        <v>26</v>
      </c>
      <c r="N80" s="16">
        <v>26</v>
      </c>
      <c r="O80" s="16">
        <v>1</v>
      </c>
      <c r="P80" s="1"/>
      <c r="Q80" s="16">
        <v>0</v>
      </c>
      <c r="R80" s="16">
        <v>0</v>
      </c>
      <c r="S80" s="16">
        <v>312</v>
      </c>
      <c r="T80" s="16">
        <v>184</v>
      </c>
      <c r="U80" s="16">
        <v>186</v>
      </c>
      <c r="V80" s="16">
        <v>714</v>
      </c>
      <c r="W80" s="34"/>
      <c r="X80" s="16">
        <v>25</v>
      </c>
      <c r="Y80" s="16">
        <v>872</v>
      </c>
      <c r="Z80" s="16">
        <v>8</v>
      </c>
      <c r="AA80" s="16"/>
      <c r="AB80" s="16"/>
    </row>
    <row r="81" spans="1:32" x14ac:dyDescent="0.2">
      <c r="B81" s="16">
        <v>10271</v>
      </c>
      <c r="C81" s="16">
        <v>2</v>
      </c>
      <c r="D81" s="16">
        <v>4</v>
      </c>
      <c r="E81" s="16">
        <v>0</v>
      </c>
      <c r="F81" s="16">
        <v>2</v>
      </c>
      <c r="G81" s="18">
        <v>2</v>
      </c>
      <c r="H81" s="16">
        <v>0</v>
      </c>
      <c r="I81" s="16">
        <v>1</v>
      </c>
      <c r="J81" s="16">
        <v>0</v>
      </c>
      <c r="K81" s="16">
        <v>5</v>
      </c>
      <c r="L81" s="16">
        <v>6</v>
      </c>
      <c r="M81" s="16">
        <v>5</v>
      </c>
      <c r="N81" s="16">
        <v>5</v>
      </c>
      <c r="O81" s="16">
        <v>1</v>
      </c>
      <c r="P81" s="1"/>
      <c r="Q81" s="16">
        <v>47</v>
      </c>
      <c r="R81" s="16">
        <v>0</v>
      </c>
      <c r="S81" s="16">
        <v>0</v>
      </c>
      <c r="T81" s="16">
        <v>28</v>
      </c>
      <c r="U81" s="16">
        <v>45</v>
      </c>
      <c r="V81" s="16">
        <v>854</v>
      </c>
      <c r="W81" s="34"/>
      <c r="X81" s="16">
        <v>7</v>
      </c>
      <c r="Y81" s="19">
        <v>889</v>
      </c>
      <c r="Z81" s="16">
        <v>1</v>
      </c>
      <c r="AA81" s="16"/>
      <c r="AB81" s="16"/>
    </row>
    <row r="82" spans="1:32" s="34" customFormat="1" x14ac:dyDescent="0.2">
      <c r="B82" s="16">
        <v>10273</v>
      </c>
      <c r="C82" s="16">
        <v>1</v>
      </c>
      <c r="D82" s="16">
        <v>10</v>
      </c>
      <c r="E82" s="16">
        <v>0</v>
      </c>
      <c r="F82" s="16">
        <v>0</v>
      </c>
      <c r="G82" s="18">
        <v>0</v>
      </c>
      <c r="H82" s="16">
        <v>3</v>
      </c>
      <c r="I82" s="16">
        <v>3</v>
      </c>
      <c r="J82" s="16">
        <v>0</v>
      </c>
      <c r="K82" s="16">
        <v>5</v>
      </c>
      <c r="L82" s="16">
        <v>7</v>
      </c>
      <c r="M82" s="16">
        <v>14</v>
      </c>
      <c r="N82" s="16">
        <v>14</v>
      </c>
      <c r="O82" s="16">
        <v>6</v>
      </c>
      <c r="P82" s="1"/>
      <c r="Q82" s="16">
        <v>3</v>
      </c>
      <c r="R82" s="16">
        <v>0</v>
      </c>
      <c r="S82" s="16">
        <v>90</v>
      </c>
      <c r="T82" s="16">
        <v>68</v>
      </c>
      <c r="U82" s="16">
        <v>187</v>
      </c>
      <c r="V82" s="16">
        <v>709</v>
      </c>
      <c r="X82" s="16">
        <v>20</v>
      </c>
      <c r="Y82" s="19">
        <v>877</v>
      </c>
      <c r="Z82" s="16">
        <v>297</v>
      </c>
      <c r="AA82" s="16"/>
      <c r="AB82" s="16"/>
    </row>
    <row r="83" spans="1:32" ht="16" thickBot="1" x14ac:dyDescent="0.25">
      <c r="B83" s="17" t="s">
        <v>24</v>
      </c>
      <c r="C83" s="8">
        <f>AVERAGE(C70:C82)</f>
        <v>3.1741513414305986</v>
      </c>
      <c r="D83" s="8">
        <f>AVERAGE(D70:D82)</f>
        <v>12.251417963316845</v>
      </c>
      <c r="E83" s="8">
        <f>AVERAGE(E70:E82)</f>
        <v>2.4845816145316286</v>
      </c>
      <c r="F83" s="8">
        <f>AVERAGE(F70:F82)</f>
        <v>3.125963645358389</v>
      </c>
      <c r="G83" s="8">
        <f>AVERAGE(G70:G82)</f>
        <v>5.5959137043409299</v>
      </c>
      <c r="H83" s="8">
        <f>AVERAGE(H70:H82)</f>
        <v>3.7357467988340449</v>
      </c>
      <c r="I83" s="8">
        <f>AVERAGE(I70:I82)</f>
        <v>2.7438510590268725</v>
      </c>
      <c r="J83" s="8">
        <f>AVERAGE(J70:J82)</f>
        <v>0</v>
      </c>
      <c r="K83" s="8">
        <f>AVERAGE(K70:K82)</f>
        <v>10.789618147325189</v>
      </c>
      <c r="L83" s="8">
        <f>AVERAGE(L70:L82)</f>
        <v>12.38164322195516</v>
      </c>
      <c r="M83" s="8">
        <f>AVERAGE(M70:M82)</f>
        <v>24.276798100913549</v>
      </c>
      <c r="N83" s="8">
        <f>AVERAGE(N70:N82)</f>
        <v>24.250498675498044</v>
      </c>
      <c r="O83" s="8">
        <f>AVERAGE(O70:O82)</f>
        <v>8.9961734285118009</v>
      </c>
      <c r="P83" s="34"/>
      <c r="Q83" s="8">
        <f>AVERAGE(Q70:Q82)</f>
        <v>60.388585554850209</v>
      </c>
      <c r="R83" s="8">
        <f>AVERAGE(R70:R82)</f>
        <v>37.400744945614889</v>
      </c>
      <c r="S83" s="8">
        <f>AVERAGE(S70:S82)</f>
        <v>57.526379567333407</v>
      </c>
      <c r="T83" s="8">
        <f>AVERAGE(T70:T82)</f>
        <v>88.862459044080325</v>
      </c>
      <c r="U83" s="8">
        <f>AVERAGE(U70:U82)</f>
        <v>258.11437008409001</v>
      </c>
      <c r="V83" s="8">
        <f>AVERAGE(V70:V82)</f>
        <v>574.1330667847368</v>
      </c>
      <c r="W83" s="8">
        <f>AVERAGE(W70:W82)</f>
        <v>33.104205774315531</v>
      </c>
      <c r="X83" s="8">
        <f>AVERAGE(X70:X82)</f>
        <v>95.032660357386874</v>
      </c>
      <c r="Y83" s="8">
        <f>AVERAGE(Y70:Y82)</f>
        <v>675.98756849131121</v>
      </c>
      <c r="Z83" s="8">
        <f>AVERAGE(Z70:Z82)</f>
        <v>126.68057204007637</v>
      </c>
      <c r="AA83" s="8"/>
      <c r="AB83" s="8"/>
    </row>
    <row r="84" spans="1:32" ht="16" thickBot="1" x14ac:dyDescent="0.25">
      <c r="B84" s="8" t="s">
        <v>27</v>
      </c>
      <c r="C84" s="4">
        <f>STDEV(C70:C82)/SQRT(14)</f>
        <v>0.73484157670459227</v>
      </c>
      <c r="D84" s="4">
        <f>STDEV(D70:D82)/SQRT(14)</f>
        <v>1.7903388395576891</v>
      </c>
      <c r="E84" s="4">
        <f>STDEV(E70:E82)/SQRT(14)</f>
        <v>0.93745459565328859</v>
      </c>
      <c r="F84" s="4">
        <f>STDEV(F70:F82)/SQRT(14)</f>
        <v>0.92356208646434534</v>
      </c>
      <c r="G84" s="4">
        <f>STDEV(G70:G82)/SQRT(14)</f>
        <v>2.0583970116266572</v>
      </c>
      <c r="H84" s="4">
        <f>STDEV(H70:H82)/SQRT(14)</f>
        <v>1.2513415249370456</v>
      </c>
      <c r="I84" s="4">
        <f>STDEV(I70:I82)/SQRT(14)</f>
        <v>0.40596191416627059</v>
      </c>
      <c r="J84" s="4">
        <f>STDEV(J70:J82)/SQRT(14)</f>
        <v>0</v>
      </c>
      <c r="K84" s="4">
        <f>STDEV(K70:K82)/SQRT(14)</f>
        <v>1.3865076009713238</v>
      </c>
      <c r="L84" s="4">
        <f>STDEV(L70:L82)/SQRT(14)</f>
        <v>1.5029832588033101</v>
      </c>
      <c r="M84" s="4">
        <f>STDEV(M70:M82)/SQRT(14)</f>
        <v>4.4243946311234899</v>
      </c>
      <c r="N84" s="4">
        <f>STDEV(N70:N82)/SQRT(14)</f>
        <v>4.4352856144244708</v>
      </c>
      <c r="O84" s="4">
        <f>STDEV(O70:O82)/SQRT(14)</f>
        <v>2.7924042173089023</v>
      </c>
      <c r="P84" s="34"/>
      <c r="Q84" s="4">
        <f>STDEV(Q70:Q82)/SQRT(14)</f>
        <v>26.562619973383836</v>
      </c>
      <c r="R84" s="4">
        <f>STDEV(R70:R82)/SQRT(14)</f>
        <v>13.771760307986998</v>
      </c>
      <c r="S84" s="4">
        <f>STDEV(S70:S82)/SQRT(14)</f>
        <v>24.903939368767201</v>
      </c>
      <c r="T84" s="4">
        <f>STDEV(T70:T82)/SQRT(14)</f>
        <v>16.780897075967854</v>
      </c>
      <c r="U84" s="4">
        <f>STDEV(U70:U82)/SQRT(14)</f>
        <v>34.964384318006161</v>
      </c>
      <c r="V84" s="4">
        <f>STDEV(V70:V82)/SQRT(14)</f>
        <v>53.214071243377681</v>
      </c>
      <c r="W84" s="4">
        <f>STDEV(W70:W82)/SQRT(14)</f>
        <v>3.2889071606504512</v>
      </c>
      <c r="X84" s="4">
        <f>STDEV(X70:X82)/SQRT(14)</f>
        <v>23.646483021507663</v>
      </c>
      <c r="Y84" s="4">
        <f>STDEV(Y70:Y82)/SQRT(14)</f>
        <v>61.132973008217533</v>
      </c>
      <c r="Z84" s="4">
        <f>STDEV(Z70:Z82)/SQRT(14)</f>
        <v>37.451103366411559</v>
      </c>
      <c r="AA84" s="4"/>
      <c r="AB84" s="4"/>
    </row>
    <row r="85" spans="1:32" ht="16" thickBot="1" x14ac:dyDescent="0.25">
      <c r="B85" s="7" t="s">
        <v>28</v>
      </c>
      <c r="C85" s="6">
        <f>AVERAGE(C70:C74)</f>
        <v>4.5</v>
      </c>
      <c r="D85" s="6">
        <f>AVERAGE(D70:D74)</f>
        <v>15.557142857142859</v>
      </c>
      <c r="E85" s="6">
        <f>AVERAGE(E70:E74)</f>
        <v>4.3</v>
      </c>
      <c r="F85" s="6">
        <f>AVERAGE(F70:F74)</f>
        <v>4.6428571428571432</v>
      </c>
      <c r="G85" s="6"/>
      <c r="H85" s="6">
        <f>AVERAGE(H70:H74)</f>
        <v>3.3142857142857145</v>
      </c>
      <c r="I85" s="6">
        <f>AVERAGE(I70:I74)</f>
        <v>3.157142857142857</v>
      </c>
      <c r="J85" s="6">
        <f>AVERAGE(J70:J74)</f>
        <v>0</v>
      </c>
      <c r="K85" s="6">
        <f>AVERAGE(K70:K74)</f>
        <v>13.157142857142858</v>
      </c>
      <c r="L85" s="6">
        <f>AVERAGE(L70:L74)</f>
        <v>14.9</v>
      </c>
      <c r="M85" s="6">
        <f>AVERAGE(M70:M74)</f>
        <v>33.246153846153845</v>
      </c>
      <c r="N85" s="6">
        <f>AVERAGE(N70:N74)</f>
        <v>33.230769230769234</v>
      </c>
      <c r="O85" s="6">
        <f>AVERAGE(O70:O74)</f>
        <v>13.542857142857141</v>
      </c>
      <c r="P85" s="34"/>
      <c r="Q85" s="6">
        <f>AVERAGE(Q70:Q74)</f>
        <v>102.7</v>
      </c>
      <c r="R85" s="6">
        <f>AVERAGE(R70:R74)</f>
        <v>67.742857142857147</v>
      </c>
      <c r="S85" s="6">
        <f>AVERAGE(S70:S74)</f>
        <v>35.385714285714286</v>
      </c>
      <c r="T85" s="6">
        <f>AVERAGE(T70:T74)</f>
        <v>111.85714285714286</v>
      </c>
      <c r="U85" s="6">
        <f>AVERAGE(U70:U74)</f>
        <v>347.05714285714282</v>
      </c>
      <c r="V85" s="6">
        <f>AVERAGE(V70:V74)</f>
        <v>561.37857142857138</v>
      </c>
      <c r="W85" s="6">
        <f>AVERAGE(W70:W74)</f>
        <v>37.879415122063918</v>
      </c>
      <c r="X85" s="6">
        <f>AVERAGE(X70:X74)</f>
        <v>155.68571428571428</v>
      </c>
      <c r="Y85" s="6">
        <f>AVERAGE(Y70:Y74)</f>
        <v>677.2285714285714</v>
      </c>
      <c r="Z85" s="6">
        <f>AVERAGE(Z70:Z74)</f>
        <v>162.27142857142857</v>
      </c>
      <c r="AA85" s="6"/>
      <c r="AB85" s="6"/>
    </row>
    <row r="86" spans="1:32" ht="16" thickBot="1" x14ac:dyDescent="0.25">
      <c r="B86" s="9" t="s">
        <v>26</v>
      </c>
      <c r="C86" s="9">
        <f>AVERAGE(C75:C82)</f>
        <v>2.069277459289431</v>
      </c>
      <c r="D86" s="9">
        <f>AVERAGE(D75:D82)</f>
        <v>9.4966472184618347</v>
      </c>
      <c r="E86" s="9">
        <f>AVERAGE(E75:E82)</f>
        <v>0.97173295997465292</v>
      </c>
      <c r="F86" s="9">
        <f>AVERAGE(F75:F82)</f>
        <v>1.861885730776093</v>
      </c>
      <c r="G86" s="9"/>
      <c r="H86" s="9">
        <f>AVERAGE(H75:H82)</f>
        <v>4.0869643692909872</v>
      </c>
      <c r="I86" s="9">
        <f>AVERAGE(I75:I82)</f>
        <v>2.3994412272635519</v>
      </c>
      <c r="J86" s="9">
        <f>AVERAGE(J75:J82)</f>
        <v>0</v>
      </c>
      <c r="K86" s="9">
        <f>AVERAGE(K75:K82)</f>
        <v>8.8166808891437984</v>
      </c>
      <c r="L86" s="9">
        <f>AVERAGE(L75:L82)</f>
        <v>10.283012573584461</v>
      </c>
      <c r="M86" s="9">
        <f>AVERAGE(M75:M82)</f>
        <v>16.802334979879973</v>
      </c>
      <c r="N86" s="9">
        <f>AVERAGE(N75:N82)</f>
        <v>16.76693987943872</v>
      </c>
      <c r="O86" s="9">
        <f>AVERAGE(O75:O82)</f>
        <v>5.2072703332240176</v>
      </c>
      <c r="P86" s="34"/>
      <c r="Q86" s="9">
        <f>AVERAGE(Q75:Q82)</f>
        <v>25.129073517225393</v>
      </c>
      <c r="R86" s="9">
        <f>AVERAGE(R75:R82)</f>
        <v>12.11565144791301</v>
      </c>
      <c r="S86" s="9">
        <f>AVERAGE(S75:S82)</f>
        <v>75.976933968682673</v>
      </c>
      <c r="T86" s="9">
        <f>AVERAGE(T75:T82)</f>
        <v>69.700222533194861</v>
      </c>
      <c r="U86" s="9">
        <f>AVERAGE(U75:U82)</f>
        <v>183.99539277321261</v>
      </c>
      <c r="V86" s="9">
        <f>AVERAGE(V75:V82)</f>
        <v>584.76181291487444</v>
      </c>
      <c r="W86" s="9">
        <f>AVERAGE(W75:W82)</f>
        <v>25.145523528068214</v>
      </c>
      <c r="X86" s="9">
        <f>AVERAGE(X75:X82)</f>
        <v>44.488448750447361</v>
      </c>
      <c r="Y86" s="9">
        <f>AVERAGE(Y75:Y82)</f>
        <v>674.95339937692779</v>
      </c>
      <c r="Z86" s="9">
        <f>AVERAGE(Z75:Z82)</f>
        <v>97.021524930616195</v>
      </c>
      <c r="AA86" s="9"/>
      <c r="AB86" s="9"/>
    </row>
    <row r="88" spans="1:32" x14ac:dyDescent="0.2">
      <c r="A88" s="14" t="s">
        <v>34</v>
      </c>
      <c r="B88" s="16">
        <v>10270</v>
      </c>
      <c r="C88" s="16">
        <v>0</v>
      </c>
      <c r="D88" s="16">
        <v>19</v>
      </c>
      <c r="E88" s="16">
        <v>0</v>
      </c>
      <c r="F88" s="16">
        <v>0</v>
      </c>
      <c r="G88" s="18">
        <v>0</v>
      </c>
      <c r="H88" s="16">
        <v>11</v>
      </c>
      <c r="I88" s="16">
        <v>4</v>
      </c>
      <c r="J88" s="16">
        <v>0</v>
      </c>
      <c r="K88" s="16">
        <v>9</v>
      </c>
      <c r="L88" s="16">
        <v>16</v>
      </c>
      <c r="M88" s="16">
        <v>20</v>
      </c>
      <c r="N88" s="16">
        <v>20</v>
      </c>
      <c r="O88" s="16">
        <v>0</v>
      </c>
      <c r="P88" s="1"/>
      <c r="Q88" s="16">
        <v>0</v>
      </c>
      <c r="R88" s="16">
        <v>0</v>
      </c>
      <c r="S88" s="16">
        <v>222</v>
      </c>
      <c r="T88" s="16">
        <v>90</v>
      </c>
      <c r="U88" s="16">
        <v>107</v>
      </c>
      <c r="V88" s="16">
        <v>880</v>
      </c>
      <c r="W88" s="34"/>
      <c r="X88" s="16">
        <v>46</v>
      </c>
      <c r="Y88" s="16">
        <v>937</v>
      </c>
      <c r="Z88" s="16">
        <v>0</v>
      </c>
      <c r="AA88" s="16"/>
      <c r="AB88" s="16"/>
    </row>
    <row r="89" spans="1:32" s="1" customFormat="1" x14ac:dyDescent="0.2">
      <c r="B89" s="44">
        <v>10276</v>
      </c>
      <c r="C89" s="44">
        <v>0</v>
      </c>
      <c r="D89" s="44">
        <v>13</v>
      </c>
      <c r="E89" s="44">
        <v>0</v>
      </c>
      <c r="F89" s="44">
        <v>0</v>
      </c>
      <c r="G89" s="44">
        <f t="shared" ref="G89:G90" si="45">E89+F89</f>
        <v>0</v>
      </c>
      <c r="H89" s="44">
        <v>16</v>
      </c>
      <c r="I89" s="44"/>
      <c r="J89" s="44">
        <v>0</v>
      </c>
      <c r="K89" s="44">
        <v>23</v>
      </c>
      <c r="L89" s="44">
        <v>22</v>
      </c>
      <c r="M89" s="44">
        <v>4</v>
      </c>
      <c r="N89" s="44">
        <v>5</v>
      </c>
      <c r="O89" s="44">
        <v>1</v>
      </c>
      <c r="Q89" s="44">
        <v>10276</v>
      </c>
      <c r="R89" s="44">
        <v>0</v>
      </c>
      <c r="S89" s="44">
        <v>0</v>
      </c>
      <c r="T89" s="44">
        <v>32</v>
      </c>
      <c r="U89" s="44">
        <v>126</v>
      </c>
      <c r="V89" s="44">
        <v>416</v>
      </c>
      <c r="W89" s="44">
        <v>786</v>
      </c>
      <c r="X89" s="44">
        <f t="shared" ref="X89:X90" si="46">V89/(V89+W89)*100</f>
        <v>34.608985024958407</v>
      </c>
      <c r="Y89" s="44"/>
      <c r="Z89" s="44"/>
      <c r="AA89" s="44">
        <v>2</v>
      </c>
      <c r="AB89" s="44"/>
      <c r="AC89" s="44"/>
      <c r="AF89" s="1">
        <v>110</v>
      </c>
    </row>
    <row r="90" spans="1:32" s="1" customFormat="1" x14ac:dyDescent="0.2">
      <c r="B90" s="44">
        <v>10270</v>
      </c>
      <c r="C90" s="44">
        <v>0</v>
      </c>
      <c r="D90" s="44">
        <v>10</v>
      </c>
      <c r="E90" s="44">
        <v>0</v>
      </c>
      <c r="F90" s="44">
        <v>1</v>
      </c>
      <c r="G90" s="44">
        <f t="shared" si="45"/>
        <v>1</v>
      </c>
      <c r="H90" s="44">
        <v>28</v>
      </c>
      <c r="I90" s="44">
        <v>4</v>
      </c>
      <c r="J90" s="44">
        <v>15</v>
      </c>
      <c r="K90" s="44">
        <v>25</v>
      </c>
      <c r="L90" s="44">
        <v>26</v>
      </c>
      <c r="M90" s="44">
        <v>4</v>
      </c>
      <c r="N90" s="44">
        <v>4</v>
      </c>
      <c r="O90" s="44">
        <v>0</v>
      </c>
      <c r="Q90" s="44">
        <v>10270</v>
      </c>
      <c r="R90" s="44">
        <v>0</v>
      </c>
      <c r="S90" s="44">
        <v>0</v>
      </c>
      <c r="T90" s="44">
        <v>233</v>
      </c>
      <c r="U90" s="44">
        <v>422</v>
      </c>
      <c r="V90" s="44">
        <v>173</v>
      </c>
      <c r="W90" s="44">
        <v>1030</v>
      </c>
      <c r="X90" s="44"/>
      <c r="Y90" s="44"/>
      <c r="Z90" s="44"/>
      <c r="AA90" s="44">
        <v>0</v>
      </c>
      <c r="AB90" s="44"/>
      <c r="AC90" s="44"/>
    </row>
    <row r="91" spans="1:32" ht="16" thickBot="1" x14ac:dyDescent="0.25">
      <c r="A91" s="34"/>
      <c r="B91" s="17" t="s">
        <v>24</v>
      </c>
      <c r="C91" s="8">
        <f>AVERAGE(C78:C90)</f>
        <v>1.3478270377424622</v>
      </c>
      <c r="D91" s="8">
        <f>AVERAGE(D78:D90)</f>
        <v>10.609554687847922</v>
      </c>
      <c r="E91" s="8">
        <f>AVERAGE(E78:E90)</f>
        <v>0.86937691701595698</v>
      </c>
      <c r="F91" s="8">
        <f>AVERAGE(F78:F90)</f>
        <v>1.5554268605455972</v>
      </c>
      <c r="G91" s="8">
        <f>AVERAGE(G78:G90)</f>
        <v>1.5817888394959483</v>
      </c>
      <c r="H91" s="8">
        <f>AVERAGE(H78:H90)</f>
        <v>8.5388338407347781</v>
      </c>
      <c r="I91" s="8">
        <f>AVERAGE(I78:I90)</f>
        <v>2.8562663397332835</v>
      </c>
      <c r="J91" s="8">
        <f>AVERAGE(J78:J90)</f>
        <v>1.5</v>
      </c>
      <c r="K91" s="8">
        <f>AVERAGE(K78:K90)</f>
        <v>11.814994949458315</v>
      </c>
      <c r="L91" s="8">
        <f>AVERAGE(L78:L90)</f>
        <v>13.506763905434292</v>
      </c>
      <c r="M91" s="8">
        <f>AVERAGE(M78:M90)</f>
        <v>15.174968155807084</v>
      </c>
      <c r="N91" s="8">
        <f>AVERAGE(N78:N90)</f>
        <v>15.268349340013049</v>
      </c>
      <c r="O91" s="8">
        <f>AVERAGE(O78:O90)</f>
        <v>3.9538705121901865</v>
      </c>
      <c r="P91" s="34"/>
      <c r="Q91" s="8">
        <f>AVERAGE(Q78:Q90)</f>
        <v>2081.0780279045457</v>
      </c>
      <c r="R91" s="8">
        <f>AVERAGE(R78:R90)</f>
        <v>13.103101384437204</v>
      </c>
      <c r="S91" s="8">
        <f>AVERAGE(S78:S90)</f>
        <v>81.779296719049768</v>
      </c>
      <c r="T91" s="8">
        <f>AVERAGE(T78:T90)</f>
        <v>92.220072151038579</v>
      </c>
      <c r="U91" s="8">
        <f>AVERAGE(U78:U90)</f>
        <v>189.71312900324517</v>
      </c>
      <c r="V91" s="8">
        <f>AVERAGE(V78:V90)</f>
        <v>551.9487522371561</v>
      </c>
      <c r="W91" s="8">
        <f>AVERAGE(W78:W90)</f>
        <v>319.23634193084968</v>
      </c>
      <c r="X91" s="8">
        <f>AVERAGE(X78:X90)</f>
        <v>50.162476826668289</v>
      </c>
      <c r="Y91" s="8">
        <f>AVERAGE(Y78:Y90)</f>
        <v>708.03781403812854</v>
      </c>
      <c r="Z91" s="8">
        <f>AVERAGE(Z78:Z90)</f>
        <v>91.178078613566598</v>
      </c>
      <c r="AA91" s="8"/>
      <c r="AB91" s="8"/>
    </row>
    <row r="92" spans="1:32" ht="16" thickBot="1" x14ac:dyDescent="0.25">
      <c r="A92" s="34"/>
      <c r="B92" s="8" t="s">
        <v>27</v>
      </c>
      <c r="C92" s="4">
        <f>STDEV(C78:C90)/SQRT(14)</f>
        <v>0.41767269831834547</v>
      </c>
      <c r="D92" s="4">
        <f>STDEV(D78:D90)/SQRT(14)</f>
        <v>1.3418982373282364</v>
      </c>
      <c r="E92" s="4">
        <f>STDEV(E78:E90)/SQRT(14)</f>
        <v>0.38758582895122118</v>
      </c>
      <c r="F92" s="4">
        <f>STDEV(F78:F90)/SQRT(14)</f>
        <v>0.4029044293511384</v>
      </c>
      <c r="G92" s="4">
        <f>STDEV(G78:G90)/SQRT(14)</f>
        <v>0.50035498604483319</v>
      </c>
      <c r="H92" s="4">
        <f>STDEV(H78:H90)/SQRT(14)</f>
        <v>2.3722813909219354</v>
      </c>
      <c r="I92" s="4">
        <f>STDEV(I78:I90)/SQRT(14)</f>
        <v>0.38952897725898539</v>
      </c>
      <c r="J92" s="4">
        <f>STDEV(J78:J90)/SQRT(14)</f>
        <v>1.2677313820927749</v>
      </c>
      <c r="K92" s="4">
        <f>STDEV(K78:K90)/SQRT(14)</f>
        <v>2.0840312670925543</v>
      </c>
      <c r="L92" s="4">
        <f>STDEV(L78:L90)/SQRT(14)</f>
        <v>2.0334263896916589</v>
      </c>
      <c r="M92" s="4">
        <f>STDEV(M78:M90)/SQRT(14)</f>
        <v>2.8490694873677218</v>
      </c>
      <c r="N92" s="4">
        <f>STDEV(N78:N90)/SQRT(14)</f>
        <v>2.8171073554866157</v>
      </c>
      <c r="O92" s="4">
        <f>STDEV(O78:O90)/SQRT(14)</f>
        <v>1.2015941174590854</v>
      </c>
      <c r="P92" s="34"/>
      <c r="Q92" s="4">
        <f>STDEV(Q78:Q90)/SQRT(14)</f>
        <v>1153.9372473794942</v>
      </c>
      <c r="R92" s="4">
        <f>STDEV(R78:R90)/SQRT(14)</f>
        <v>6.0470694394153863</v>
      </c>
      <c r="S92" s="4">
        <f>STDEV(S78:S90)/SQRT(14)</f>
        <v>28.002777653378821</v>
      </c>
      <c r="T92" s="4">
        <f>STDEV(T78:T90)/SQRT(14)</f>
        <v>18.512085174917321</v>
      </c>
      <c r="U92" s="4">
        <f>STDEV(U78:U90)/SQRT(14)</f>
        <v>33.242350596714608</v>
      </c>
      <c r="V92" s="4">
        <f>STDEV(V78:V90)/SQRT(14)</f>
        <v>72.498305568326401</v>
      </c>
      <c r="W92" s="4">
        <f>STDEV(W78:W90)/SQRT(14)</f>
        <v>123.65844669534638</v>
      </c>
      <c r="X92" s="4">
        <f>STDEV(X78:X90)/SQRT(14)</f>
        <v>12.517466907266963</v>
      </c>
      <c r="Y92" s="4">
        <f>STDEV(Y78:Y90)/SQRT(14)</f>
        <v>75.738519947097899</v>
      </c>
      <c r="Z92" s="4">
        <f>STDEV(Z78:Z90)/SQRT(14)</f>
        <v>27.657196197731771</v>
      </c>
      <c r="AA92" s="4"/>
      <c r="AB92" s="4"/>
    </row>
    <row r="93" spans="1:32" ht="16" thickBot="1" x14ac:dyDescent="0.25">
      <c r="A93" s="34"/>
      <c r="B93" s="7" t="s">
        <v>28</v>
      </c>
      <c r="C93" s="6">
        <f>AVERAGE(C78:C82)</f>
        <v>1</v>
      </c>
      <c r="D93" s="6">
        <f>AVERAGE(D78:D82)</f>
        <v>8.3333333333333339</v>
      </c>
      <c r="E93" s="6">
        <f>AVERAGE(E78:E82)</f>
        <v>0</v>
      </c>
      <c r="F93" s="6">
        <f>AVERAGE(F78:F82)</f>
        <v>1.3333333333333333</v>
      </c>
      <c r="G93" s="6"/>
      <c r="H93" s="6">
        <f>AVERAGE(H78:H82)</f>
        <v>6</v>
      </c>
      <c r="I93" s="6">
        <f>AVERAGE(I78:I82)</f>
        <v>3</v>
      </c>
      <c r="J93" s="6">
        <f>AVERAGE(J78:J82)</f>
        <v>0</v>
      </c>
      <c r="K93" s="6">
        <f>AVERAGE(K78:K82)</f>
        <v>9</v>
      </c>
      <c r="L93" s="6">
        <f>AVERAGE(L78:L82)</f>
        <v>10.666666666666666</v>
      </c>
      <c r="M93" s="6">
        <f>AVERAGE(M78:M82)</f>
        <v>15</v>
      </c>
      <c r="N93" s="6">
        <f>AVERAGE(N78:N82)</f>
        <v>15</v>
      </c>
      <c r="O93" s="6">
        <f>AVERAGE(O78:O82)</f>
        <v>2.6666666666666665</v>
      </c>
      <c r="P93" s="34"/>
      <c r="Q93" s="6">
        <f>AVERAGE(Q78:Q82)</f>
        <v>16.666666666666668</v>
      </c>
      <c r="R93" s="6">
        <f>AVERAGE(R78:R82)</f>
        <v>0</v>
      </c>
      <c r="S93" s="6">
        <f>AVERAGE(S78:S82)</f>
        <v>134</v>
      </c>
      <c r="T93" s="6">
        <f>AVERAGE(T78:T82)</f>
        <v>93.333333333333329</v>
      </c>
      <c r="U93" s="6">
        <f>AVERAGE(U78:U82)</f>
        <v>139.33333333333334</v>
      </c>
      <c r="V93" s="6">
        <f>AVERAGE(V78:V82)</f>
        <v>759</v>
      </c>
      <c r="W93" s="6" t="e">
        <f>AVERAGE(W78:W82)</f>
        <v>#DIV/0!</v>
      </c>
      <c r="X93" s="6">
        <f>AVERAGE(X78:X82)</f>
        <v>17.333333333333332</v>
      </c>
      <c r="Y93" s="6">
        <f>AVERAGE(Y78:Y82)</f>
        <v>879.33333333333337</v>
      </c>
      <c r="Z93" s="6">
        <f>AVERAGE(Z78:Z82)</f>
        <v>102</v>
      </c>
      <c r="AA93" s="6"/>
      <c r="AB93" s="6"/>
    </row>
    <row r="94" spans="1:32" ht="16" thickBot="1" x14ac:dyDescent="0.25">
      <c r="A94" s="34"/>
      <c r="B94" s="9" t="s">
        <v>26</v>
      </c>
      <c r="C94" s="9">
        <f>AVERAGE(C83:C90)</f>
        <v>1.4968957682035173</v>
      </c>
      <c r="D94" s="9">
        <f>AVERAGE(D83:D90)</f>
        <v>11.585078125497033</v>
      </c>
      <c r="E94" s="9">
        <f>AVERAGE(E83:E90)</f>
        <v>1.2419670243085099</v>
      </c>
      <c r="F94" s="9">
        <f>AVERAGE(F83:F90)</f>
        <v>1.6506098007794243</v>
      </c>
      <c r="G94" s="9"/>
      <c r="H94" s="9">
        <f t="shared" ref="H94:O94" si="47">AVERAGE(H83:H90)</f>
        <v>9.6269054867639703</v>
      </c>
      <c r="I94" s="9">
        <f t="shared" si="47"/>
        <v>2.7843995095999254</v>
      </c>
      <c r="J94" s="9">
        <f t="shared" si="47"/>
        <v>2.1428571428571428</v>
      </c>
      <c r="K94" s="9">
        <f t="shared" si="47"/>
        <v>13.021421356369023</v>
      </c>
      <c r="L94" s="9">
        <f t="shared" si="47"/>
        <v>14.723948436334705</v>
      </c>
      <c r="M94" s="9">
        <f t="shared" si="47"/>
        <v>15.249954508295838</v>
      </c>
      <c r="N94" s="9">
        <f t="shared" si="47"/>
        <v>15.383356200018639</v>
      </c>
      <c r="O94" s="9">
        <f t="shared" si="47"/>
        <v>4.5055293031288377</v>
      </c>
      <c r="P94" s="34"/>
      <c r="Q94" s="9">
        <f t="shared" ref="Q94:Z94" si="48">AVERAGE(Q83:Q90)</f>
        <v>2965.8257541493513</v>
      </c>
      <c r="R94" s="9">
        <f t="shared" si="48"/>
        <v>18.718716263481721</v>
      </c>
      <c r="S94" s="9">
        <f t="shared" si="48"/>
        <v>59.398995312928221</v>
      </c>
      <c r="T94" s="9">
        <f t="shared" si="48"/>
        <v>91.742960215769401</v>
      </c>
      <c r="U94" s="9">
        <f t="shared" si="48"/>
        <v>211.30447000463596</v>
      </c>
      <c r="V94" s="9">
        <f t="shared" si="48"/>
        <v>463.21250319593719</v>
      </c>
      <c r="W94" s="9">
        <f t="shared" si="48"/>
        <v>319.23634193084968</v>
      </c>
      <c r="X94" s="9">
        <f t="shared" si="48"/>
        <v>66.577048573335773</v>
      </c>
      <c r="Y94" s="9">
        <f t="shared" si="48"/>
        <v>605.26050246100556</v>
      </c>
      <c r="Z94" s="9">
        <f t="shared" si="48"/>
        <v>84.684925781706539</v>
      </c>
      <c r="AA94" s="9"/>
      <c r="AB94" s="9"/>
    </row>
    <row r="96" spans="1:32" s="1" customFormat="1" x14ac:dyDescent="0.2">
      <c r="A96" s="14" t="s">
        <v>33</v>
      </c>
      <c r="B96" s="412">
        <v>10270</v>
      </c>
      <c r="C96" s="412">
        <v>14</v>
      </c>
      <c r="D96" s="412">
        <v>12</v>
      </c>
      <c r="E96" s="412">
        <v>0</v>
      </c>
      <c r="F96" s="412">
        <v>0</v>
      </c>
      <c r="G96" s="412">
        <f t="shared" ref="G96:G98" si="49">E96+F96</f>
        <v>0</v>
      </c>
      <c r="H96" s="412">
        <v>7</v>
      </c>
      <c r="I96" s="412">
        <v>7</v>
      </c>
      <c r="J96" s="412">
        <v>0</v>
      </c>
      <c r="K96" s="412">
        <v>11</v>
      </c>
      <c r="L96" s="412">
        <v>12</v>
      </c>
      <c r="M96" s="412">
        <v>14</v>
      </c>
      <c r="N96" s="412">
        <v>14</v>
      </c>
      <c r="O96" s="412">
        <v>0</v>
      </c>
      <c r="Q96" s="44">
        <v>10270</v>
      </c>
      <c r="R96" s="44">
        <v>29</v>
      </c>
      <c r="S96" s="44">
        <v>0</v>
      </c>
      <c r="T96" s="44">
        <v>10</v>
      </c>
      <c r="U96" s="44">
        <v>104</v>
      </c>
      <c r="V96" s="405">
        <v>1.6401088194444445E-3</v>
      </c>
      <c r="W96" s="405">
        <v>8.7916101851851849E-3</v>
      </c>
      <c r="X96" s="44"/>
      <c r="Y96" s="44">
        <v>31</v>
      </c>
      <c r="Z96" s="44">
        <v>860</v>
      </c>
      <c r="AA96" s="44">
        <v>0</v>
      </c>
    </row>
    <row r="97" spans="1:28" x14ac:dyDescent="0.2">
      <c r="A97" s="34"/>
      <c r="B97" s="16">
        <v>10273</v>
      </c>
      <c r="C97" s="16">
        <v>0</v>
      </c>
      <c r="D97" s="16">
        <v>7</v>
      </c>
      <c r="E97" s="16">
        <v>0</v>
      </c>
      <c r="F97" s="16">
        <v>0</v>
      </c>
      <c r="G97" s="412">
        <f t="shared" si="49"/>
        <v>0</v>
      </c>
      <c r="H97" s="16">
        <v>0</v>
      </c>
      <c r="I97" s="16">
        <v>3</v>
      </c>
      <c r="J97" s="412">
        <v>0</v>
      </c>
      <c r="K97" s="16">
        <v>5</v>
      </c>
      <c r="L97" s="16">
        <v>5</v>
      </c>
      <c r="M97" s="16">
        <v>9</v>
      </c>
      <c r="N97" s="16">
        <v>9</v>
      </c>
      <c r="O97" s="16">
        <v>3</v>
      </c>
      <c r="P97" s="1"/>
      <c r="Q97" s="16">
        <v>0</v>
      </c>
      <c r="R97" s="16">
        <v>0</v>
      </c>
      <c r="S97" s="16">
        <v>0</v>
      </c>
      <c r="T97" s="16">
        <v>214</v>
      </c>
      <c r="U97" s="16">
        <v>152</v>
      </c>
      <c r="V97" s="16">
        <v>748</v>
      </c>
      <c r="W97" s="34"/>
      <c r="X97" s="16">
        <v>13</v>
      </c>
      <c r="Y97" s="19">
        <v>885</v>
      </c>
      <c r="Z97" s="16">
        <v>206</v>
      </c>
      <c r="AA97" s="16"/>
      <c r="AB97" s="16"/>
    </row>
    <row r="98" spans="1:28" x14ac:dyDescent="0.2">
      <c r="A98" s="34"/>
      <c r="B98" s="16">
        <v>10274</v>
      </c>
      <c r="C98" s="16">
        <v>8</v>
      </c>
      <c r="D98" s="16">
        <v>2</v>
      </c>
      <c r="E98" s="16">
        <v>0</v>
      </c>
      <c r="F98" s="16">
        <v>1</v>
      </c>
      <c r="G98" s="412">
        <f t="shared" si="49"/>
        <v>1</v>
      </c>
      <c r="H98" s="16">
        <v>1</v>
      </c>
      <c r="I98" s="16">
        <v>3</v>
      </c>
      <c r="J98" s="412">
        <v>0</v>
      </c>
      <c r="K98" s="16">
        <v>4</v>
      </c>
      <c r="L98" s="16">
        <v>8</v>
      </c>
      <c r="M98" s="16">
        <v>5</v>
      </c>
      <c r="N98" s="16">
        <v>5</v>
      </c>
      <c r="O98" s="18">
        <v>0</v>
      </c>
      <c r="P98" s="34"/>
      <c r="Q98" s="16">
        <v>180</v>
      </c>
      <c r="R98" s="16">
        <v>0</v>
      </c>
      <c r="S98" s="16">
        <v>36</v>
      </c>
      <c r="T98" s="16">
        <v>80</v>
      </c>
      <c r="U98" s="16">
        <v>54</v>
      </c>
      <c r="V98" s="16">
        <v>856</v>
      </c>
      <c r="W98" s="34"/>
      <c r="X98" s="16">
        <v>11</v>
      </c>
      <c r="Y98" s="16">
        <v>895</v>
      </c>
      <c r="Z98" s="16">
        <v>0</v>
      </c>
      <c r="AA98" s="16"/>
      <c r="AB98" s="16"/>
    </row>
    <row r="99" spans="1:28" ht="16" thickBot="1" x14ac:dyDescent="0.25">
      <c r="A99" s="34"/>
      <c r="B99" s="17" t="s">
        <v>24</v>
      </c>
      <c r="C99" s="8">
        <f t="shared" ref="C99:O99" si="50">AVERAGE(C86:C98)</f>
        <v>2.5756066330503415</v>
      </c>
      <c r="D99" s="8">
        <f t="shared" si="50"/>
        <v>9.4878646911334865</v>
      </c>
      <c r="E99" s="8">
        <f t="shared" si="50"/>
        <v>0.31551479365912188</v>
      </c>
      <c r="F99" s="8">
        <f t="shared" si="50"/>
        <v>0.80037819588959858</v>
      </c>
      <c r="G99" s="8">
        <f t="shared" si="50"/>
        <v>0.51026797819259762</v>
      </c>
      <c r="H99" s="8">
        <f t="shared" si="50"/>
        <v>8.5113622807010625</v>
      </c>
      <c r="I99" s="8">
        <f t="shared" si="50"/>
        <v>3.2429636053855746</v>
      </c>
      <c r="J99" s="8">
        <f t="shared" si="50"/>
        <v>1.8100535022681745</v>
      </c>
      <c r="K99" s="8">
        <f t="shared" si="50"/>
        <v>11.067011678369425</v>
      </c>
      <c r="L99" s="8">
        <f t="shared" si="50"/>
        <v>12.746710724701073</v>
      </c>
      <c r="M99" s="8">
        <f t="shared" si="50"/>
        <v>11.006938830122785</v>
      </c>
      <c r="N99" s="8">
        <f t="shared" si="50"/>
        <v>11.11234116135973</v>
      </c>
      <c r="O99" s="8">
        <f t="shared" si="50"/>
        <v>1.9577209938789812</v>
      </c>
      <c r="P99" s="34"/>
      <c r="Q99" s="8">
        <f t="shared" ref="Q99:Z99" si="51">AVERAGE(Q86:Q98)</f>
        <v>3385.330615419753</v>
      </c>
      <c r="R99" s="8">
        <f t="shared" si="51"/>
        <v>7.1804125941133927</v>
      </c>
      <c r="S99" s="8">
        <f t="shared" si="51"/>
        <v>57.923454877639955</v>
      </c>
      <c r="T99" s="8">
        <f t="shared" si="51"/>
        <v>93.137152128023033</v>
      </c>
      <c r="U99" s="8">
        <f t="shared" si="51"/>
        <v>156.59897051919472</v>
      </c>
      <c r="V99" s="8">
        <f t="shared" si="51"/>
        <v>500.40209218410126</v>
      </c>
      <c r="W99" s="8" t="e">
        <f t="shared" si="51"/>
        <v>#DIV/0!</v>
      </c>
      <c r="X99" s="8">
        <f t="shared" si="51"/>
        <v>32.854195490667792</v>
      </c>
      <c r="Y99" s="8">
        <f t="shared" si="51"/>
        <v>632.36928546183253</v>
      </c>
      <c r="Z99" s="8">
        <f t="shared" si="51"/>
        <v>163.1713028359579</v>
      </c>
      <c r="AA99" s="8"/>
      <c r="AB99" s="8"/>
    </row>
    <row r="100" spans="1:28" ht="16" thickBot="1" x14ac:dyDescent="0.25">
      <c r="A100" s="34"/>
      <c r="B100" s="8" t="s">
        <v>27</v>
      </c>
      <c r="C100" s="4">
        <f t="shared" ref="C100:O100" si="52">STDEV(C86:C98)/SQRT(14)</f>
        <v>1.1848521593751595</v>
      </c>
      <c r="D100" s="4">
        <f t="shared" si="52"/>
        <v>1.3228561880431862</v>
      </c>
      <c r="E100" s="4">
        <f t="shared" si="52"/>
        <v>0.12811101765989275</v>
      </c>
      <c r="F100" s="4">
        <f t="shared" si="52"/>
        <v>0.19827714808465188</v>
      </c>
      <c r="G100" s="4">
        <f t="shared" si="52"/>
        <v>0.16504247345307177</v>
      </c>
      <c r="H100" s="4">
        <f t="shared" si="52"/>
        <v>2.1348198698812699</v>
      </c>
      <c r="I100" s="4">
        <f t="shared" si="52"/>
        <v>0.44232484293369545</v>
      </c>
      <c r="J100" s="4">
        <f t="shared" si="52"/>
        <v>1.1874635305679035</v>
      </c>
      <c r="K100" s="4">
        <f t="shared" si="52"/>
        <v>1.930881267412488</v>
      </c>
      <c r="L100" s="4">
        <f t="shared" si="52"/>
        <v>1.8605208558554855</v>
      </c>
      <c r="M100" s="4">
        <f t="shared" si="52"/>
        <v>1.6466344512456905</v>
      </c>
      <c r="N100" s="4">
        <f t="shared" si="52"/>
        <v>1.6224124879930941</v>
      </c>
      <c r="O100" s="4">
        <f t="shared" si="52"/>
        <v>0.53079525106470815</v>
      </c>
      <c r="P100" s="34"/>
      <c r="Q100" s="4">
        <f t="shared" ref="Q100:Z100" si="53">STDEV(Q86:Q98)/SQRT(14)</f>
        <v>1209.9845555346237</v>
      </c>
      <c r="R100" s="4">
        <f t="shared" si="53"/>
        <v>2.6448009485150821</v>
      </c>
      <c r="S100" s="4">
        <f t="shared" si="53"/>
        <v>18.593845216909024</v>
      </c>
      <c r="T100" s="4">
        <f t="shared" si="53"/>
        <v>19.109164165544616</v>
      </c>
      <c r="U100" s="4">
        <f t="shared" si="53"/>
        <v>27.710644335512228</v>
      </c>
      <c r="V100" s="4">
        <f t="shared" si="53"/>
        <v>82.70847416788574</v>
      </c>
      <c r="W100" s="4" t="e">
        <f t="shared" si="53"/>
        <v>#DIV/0!</v>
      </c>
      <c r="X100" s="4">
        <f t="shared" si="53"/>
        <v>5.4069477171317226</v>
      </c>
      <c r="Y100" s="4">
        <f t="shared" si="53"/>
        <v>92.887466911437514</v>
      </c>
      <c r="Z100" s="4">
        <f t="shared" si="53"/>
        <v>71.867885290913321</v>
      </c>
      <c r="AA100" s="4"/>
      <c r="AB100" s="4"/>
    </row>
    <row r="101" spans="1:28" ht="16" thickBot="1" x14ac:dyDescent="0.25">
      <c r="A101" s="34"/>
      <c r="B101" s="7" t="s">
        <v>28</v>
      </c>
      <c r="C101" s="6">
        <f>AVERAGE(C86:C90)</f>
        <v>0.51731936482235774</v>
      </c>
      <c r="D101" s="6">
        <f>AVERAGE(D86:D90)</f>
        <v>12.874161804615458</v>
      </c>
      <c r="E101" s="6">
        <f>AVERAGE(E86:E90)</f>
        <v>0.24293323999366323</v>
      </c>
      <c r="F101" s="6">
        <f>AVERAGE(F86:F90)</f>
        <v>0.71547143269402325</v>
      </c>
      <c r="G101" s="6"/>
      <c r="H101" s="6">
        <f t="shared" ref="H101:O101" si="54">AVERAGE(H86:H90)</f>
        <v>14.771741092322747</v>
      </c>
      <c r="I101" s="6">
        <f t="shared" si="54"/>
        <v>3.4664804090878505</v>
      </c>
      <c r="J101" s="6">
        <f t="shared" si="54"/>
        <v>3.75</v>
      </c>
      <c r="K101" s="6">
        <f t="shared" si="54"/>
        <v>16.454170222285949</v>
      </c>
      <c r="L101" s="6">
        <f t="shared" si="54"/>
        <v>18.570753143396114</v>
      </c>
      <c r="M101" s="6">
        <f t="shared" si="54"/>
        <v>11.200583744969993</v>
      </c>
      <c r="N101" s="6">
        <f t="shared" si="54"/>
        <v>11.441734969859681</v>
      </c>
      <c r="O101" s="6">
        <f t="shared" si="54"/>
        <v>1.5518175833060044</v>
      </c>
      <c r="P101" s="34"/>
      <c r="Q101" s="6">
        <f t="shared" ref="Q101:Z101" si="55">AVERAGE(Q86:Q90)</f>
        <v>5142.7822683793065</v>
      </c>
      <c r="R101" s="6">
        <f t="shared" si="55"/>
        <v>3.0289128619782524</v>
      </c>
      <c r="S101" s="6">
        <f t="shared" si="55"/>
        <v>74.494233492170665</v>
      </c>
      <c r="T101" s="6">
        <f t="shared" si="55"/>
        <v>106.17505563329871</v>
      </c>
      <c r="U101" s="6">
        <f t="shared" si="55"/>
        <v>209.74884819330316</v>
      </c>
      <c r="V101" s="6">
        <f t="shared" si="55"/>
        <v>513.44045322871864</v>
      </c>
      <c r="W101" s="6">
        <f t="shared" si="55"/>
        <v>613.71517450935607</v>
      </c>
      <c r="X101" s="6">
        <f t="shared" si="55"/>
        <v>41.699144591801918</v>
      </c>
      <c r="Y101" s="6">
        <f t="shared" si="55"/>
        <v>805.9766996884639</v>
      </c>
      <c r="Z101" s="6">
        <f t="shared" si="55"/>
        <v>48.510762465308098</v>
      </c>
      <c r="AA101" s="6"/>
      <c r="AB101" s="6"/>
    </row>
    <row r="102" spans="1:28" ht="16" thickBot="1" x14ac:dyDescent="0.25">
      <c r="A102" s="34"/>
      <c r="B102" s="9" t="s">
        <v>26</v>
      </c>
      <c r="C102" s="9">
        <f>AVERAGE(C91:C98)</f>
        <v>3.7517707863234753</v>
      </c>
      <c r="D102" s="9">
        <f>AVERAGE(D91:D98)</f>
        <v>7.5528377691437898</v>
      </c>
      <c r="E102" s="9">
        <f>AVERAGE(E91:E98)</f>
        <v>0.35698996718224113</v>
      </c>
      <c r="F102" s="9">
        <f>AVERAGE(F91:F98)</f>
        <v>0.84889634628707056</v>
      </c>
      <c r="G102" s="9"/>
      <c r="H102" s="9">
        <f t="shared" ref="H102:O102" si="56">AVERAGE(H91:H98)</f>
        <v>4.9340029597743831</v>
      </c>
      <c r="I102" s="9">
        <f t="shared" si="56"/>
        <v>3.1471706895131706</v>
      </c>
      <c r="J102" s="9">
        <f t="shared" si="56"/>
        <v>0.70151264642141675</v>
      </c>
      <c r="K102" s="9">
        <f t="shared" si="56"/>
        <v>7.9886353675599846</v>
      </c>
      <c r="L102" s="9">
        <f t="shared" si="56"/>
        <v>9.4186864854467593</v>
      </c>
      <c r="M102" s="9">
        <f t="shared" si="56"/>
        <v>10.896284593067236</v>
      </c>
      <c r="N102" s="9">
        <f t="shared" si="56"/>
        <v>10.924116127931187</v>
      </c>
      <c r="O102" s="9">
        <f t="shared" si="56"/>
        <v>2.1896657999206823</v>
      </c>
      <c r="P102" s="34"/>
      <c r="Q102" s="9">
        <f t="shared" ref="Q102:Z102" si="57">AVERAGE(Q91:Q98)</f>
        <v>2381.0725280142942</v>
      </c>
      <c r="R102" s="9">
        <f t="shared" si="57"/>
        <v>9.5526981553334736</v>
      </c>
      <c r="S102" s="9">
        <f t="shared" si="57"/>
        <v>48.454438526479542</v>
      </c>
      <c r="T102" s="9">
        <f t="shared" si="57"/>
        <v>85.686921553579808</v>
      </c>
      <c r="U102" s="9">
        <f t="shared" si="57"/>
        <v>126.22761184827559</v>
      </c>
      <c r="V102" s="9">
        <f t="shared" si="57"/>
        <v>492.95160015860557</v>
      </c>
      <c r="W102" s="9" t="e">
        <f t="shared" si="57"/>
        <v>#DIV/0!</v>
      </c>
      <c r="X102" s="9">
        <f t="shared" si="57"/>
        <v>28.431720940100728</v>
      </c>
      <c r="Y102" s="9">
        <f t="shared" si="57"/>
        <v>582.76716711136646</v>
      </c>
      <c r="Z102" s="9">
        <f t="shared" si="57"/>
        <v>195.93145722757214</v>
      </c>
      <c r="AA102" s="9"/>
      <c r="AB102" s="9"/>
    </row>
  </sheetData>
  <mergeCells count="12">
    <mergeCell ref="A2:B2"/>
    <mergeCell ref="C2:L2"/>
    <mergeCell ref="Q2:V2"/>
    <mergeCell ref="A23:B23"/>
    <mergeCell ref="C23:L23"/>
    <mergeCell ref="Q23:V23"/>
    <mergeCell ref="A58:B58"/>
    <mergeCell ref="C58:L58"/>
    <mergeCell ref="Q58:V58"/>
    <mergeCell ref="A39:B39"/>
    <mergeCell ref="C39:L39"/>
    <mergeCell ref="Q39:V39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1"/>
  <sheetViews>
    <sheetView zoomScale="110" zoomScaleNormal="110" zoomScalePageLayoutView="110" workbookViewId="0">
      <selection activeCell="R22" sqref="R22"/>
    </sheetView>
  </sheetViews>
  <sheetFormatPr baseColWidth="10" defaultColWidth="8.83203125" defaultRowHeight="15" x14ac:dyDescent="0.2"/>
  <sheetData>
    <row r="1" spans="1:15" x14ac:dyDescent="0.2">
      <c r="I1" s="50"/>
      <c r="J1" s="50"/>
      <c r="K1" s="50"/>
      <c r="L1" s="50"/>
      <c r="M1" s="50"/>
      <c r="N1" s="50"/>
      <c r="O1" s="50"/>
    </row>
    <row r="2" spans="1:15" x14ac:dyDescent="0.2">
      <c r="A2" s="23" t="s">
        <v>0</v>
      </c>
      <c r="B2" s="51" t="s">
        <v>37</v>
      </c>
      <c r="C2" s="51"/>
      <c r="D2" s="51"/>
      <c r="E2" s="51" t="s">
        <v>38</v>
      </c>
      <c r="F2" s="51"/>
      <c r="G2" s="51"/>
      <c r="I2" s="23"/>
      <c r="J2" s="51"/>
      <c r="K2" s="51"/>
      <c r="L2" s="51"/>
      <c r="M2" s="51"/>
      <c r="N2" s="51"/>
      <c r="O2" s="51"/>
    </row>
    <row r="3" spans="1:15" x14ac:dyDescent="0.2">
      <c r="A3" s="23"/>
      <c r="B3" s="26" t="s">
        <v>45</v>
      </c>
      <c r="C3" s="26" t="s">
        <v>46</v>
      </c>
      <c r="D3" s="26" t="s">
        <v>47</v>
      </c>
      <c r="E3" s="26" t="s">
        <v>45</v>
      </c>
      <c r="F3" s="26" t="s">
        <v>46</v>
      </c>
      <c r="G3" s="27" t="s">
        <v>47</v>
      </c>
      <c r="I3" s="23"/>
      <c r="J3" s="28"/>
      <c r="K3" s="28"/>
      <c r="L3" s="28"/>
      <c r="M3" s="28"/>
      <c r="N3" s="28"/>
      <c r="O3" s="27"/>
    </row>
    <row r="4" spans="1:15" x14ac:dyDescent="0.2">
      <c r="A4" s="24">
        <v>10270</v>
      </c>
      <c r="B4" s="13">
        <v>9</v>
      </c>
      <c r="C4" s="13">
        <v>7</v>
      </c>
      <c r="D4" s="13">
        <f>B4-C4</f>
        <v>2</v>
      </c>
      <c r="E4" s="13">
        <v>5</v>
      </c>
      <c r="F4" s="13">
        <v>12</v>
      </c>
      <c r="G4">
        <f>E4-F4</f>
        <v>-7</v>
      </c>
      <c r="I4" s="24"/>
      <c r="J4" s="13"/>
      <c r="K4" s="13"/>
      <c r="L4" s="13"/>
      <c r="M4" s="13"/>
      <c r="N4" s="13"/>
    </row>
    <row r="5" spans="1:15" x14ac:dyDescent="0.2">
      <c r="A5" s="24">
        <v>10271</v>
      </c>
      <c r="B5" s="13">
        <v>10</v>
      </c>
      <c r="C5" s="13">
        <v>9</v>
      </c>
      <c r="D5" s="13">
        <f t="shared" ref="D5:D13" si="0">B5-C5</f>
        <v>1</v>
      </c>
      <c r="E5" s="13">
        <v>5</v>
      </c>
      <c r="F5" s="13">
        <v>10</v>
      </c>
      <c r="G5">
        <f t="shared" ref="G5:G13" si="1">E5-F5</f>
        <v>-5</v>
      </c>
      <c r="I5" s="24"/>
      <c r="J5" s="13"/>
      <c r="K5" s="13"/>
      <c r="L5" s="13"/>
      <c r="M5" s="13"/>
      <c r="N5" s="13"/>
    </row>
    <row r="6" spans="1:15" x14ac:dyDescent="0.2">
      <c r="A6" s="24">
        <v>10273</v>
      </c>
      <c r="B6" s="13">
        <v>8</v>
      </c>
      <c r="C6" s="13">
        <v>17</v>
      </c>
      <c r="D6" s="13">
        <f t="shared" si="0"/>
        <v>-9</v>
      </c>
      <c r="E6" s="13">
        <v>47</v>
      </c>
      <c r="F6" s="13">
        <v>10</v>
      </c>
      <c r="G6">
        <f t="shared" si="1"/>
        <v>37</v>
      </c>
      <c r="I6" s="24"/>
      <c r="J6" s="13"/>
      <c r="K6" s="13"/>
      <c r="L6" s="13"/>
      <c r="M6" s="13"/>
      <c r="N6" s="13"/>
    </row>
    <row r="7" spans="1:15" x14ac:dyDescent="0.2">
      <c r="A7" s="24">
        <v>10274</v>
      </c>
      <c r="B7" s="13">
        <v>19</v>
      </c>
      <c r="C7" s="13">
        <v>6</v>
      </c>
      <c r="D7" s="13">
        <f t="shared" si="0"/>
        <v>13</v>
      </c>
      <c r="E7" s="13">
        <v>8</v>
      </c>
      <c r="F7" s="13">
        <v>5</v>
      </c>
      <c r="G7">
        <f t="shared" si="1"/>
        <v>3</v>
      </c>
      <c r="I7" s="24"/>
      <c r="J7" s="13"/>
      <c r="K7" s="13"/>
      <c r="L7" s="13"/>
      <c r="M7" s="13"/>
      <c r="N7" s="13"/>
    </row>
    <row r="8" spans="1:15" x14ac:dyDescent="0.2">
      <c r="A8" s="24">
        <v>10275</v>
      </c>
      <c r="B8" s="13">
        <v>39</v>
      </c>
      <c r="C8" s="13">
        <v>6</v>
      </c>
      <c r="D8" s="13">
        <f t="shared" si="0"/>
        <v>33</v>
      </c>
      <c r="E8" s="13">
        <v>20</v>
      </c>
      <c r="F8" s="13">
        <v>33</v>
      </c>
      <c r="G8">
        <f t="shared" si="1"/>
        <v>-13</v>
      </c>
      <c r="I8" s="24"/>
      <c r="J8" s="13"/>
      <c r="K8" s="13"/>
      <c r="L8" s="13"/>
      <c r="M8" s="13"/>
      <c r="N8" s="13"/>
    </row>
    <row r="9" spans="1:15" x14ac:dyDescent="0.2">
      <c r="A9" s="24">
        <v>10276</v>
      </c>
      <c r="B9" s="13">
        <v>43</v>
      </c>
      <c r="C9" s="13">
        <v>4</v>
      </c>
      <c r="D9" s="13">
        <f t="shared" si="0"/>
        <v>39</v>
      </c>
      <c r="E9" s="13">
        <v>23</v>
      </c>
      <c r="F9" s="13">
        <v>12</v>
      </c>
      <c r="G9">
        <f t="shared" si="1"/>
        <v>11</v>
      </c>
      <c r="I9" s="24"/>
      <c r="J9" s="13"/>
      <c r="K9" s="13"/>
      <c r="L9" s="13"/>
      <c r="M9" s="13"/>
      <c r="N9" s="13"/>
    </row>
    <row r="10" spans="1:15" x14ac:dyDescent="0.2">
      <c r="A10" s="24">
        <v>10298</v>
      </c>
      <c r="B10" s="13">
        <v>10</v>
      </c>
      <c r="C10" s="13">
        <v>7</v>
      </c>
      <c r="D10" s="13">
        <f t="shared" si="0"/>
        <v>3</v>
      </c>
      <c r="E10" s="13">
        <v>26</v>
      </c>
      <c r="F10" s="13">
        <v>13</v>
      </c>
      <c r="G10">
        <f t="shared" si="1"/>
        <v>13</v>
      </c>
      <c r="I10" s="24"/>
      <c r="J10" s="13"/>
      <c r="K10" s="13"/>
      <c r="L10" s="13"/>
    </row>
    <row r="11" spans="1:15" x14ac:dyDescent="0.2">
      <c r="A11" s="24">
        <v>10299</v>
      </c>
      <c r="B11" s="13">
        <v>11</v>
      </c>
      <c r="C11" s="13">
        <v>10</v>
      </c>
      <c r="D11" s="13">
        <f t="shared" si="0"/>
        <v>1</v>
      </c>
      <c r="E11" s="13">
        <v>5</v>
      </c>
      <c r="F11" s="13">
        <v>3</v>
      </c>
      <c r="G11">
        <f t="shared" si="1"/>
        <v>2</v>
      </c>
      <c r="I11" s="24"/>
      <c r="J11" s="13"/>
      <c r="K11" s="13"/>
      <c r="L11" s="13"/>
    </row>
    <row r="12" spans="1:15" x14ac:dyDescent="0.2">
      <c r="A12" s="24">
        <v>10300</v>
      </c>
      <c r="B12" s="13">
        <v>20</v>
      </c>
      <c r="C12" s="13">
        <v>5</v>
      </c>
      <c r="D12" s="13">
        <f t="shared" si="0"/>
        <v>15</v>
      </c>
      <c r="E12" s="13">
        <v>10</v>
      </c>
      <c r="F12" s="13">
        <v>3</v>
      </c>
      <c r="G12">
        <f t="shared" si="1"/>
        <v>7</v>
      </c>
      <c r="I12" s="24"/>
      <c r="J12" s="13"/>
      <c r="K12" s="13"/>
      <c r="L12" s="13"/>
    </row>
    <row r="13" spans="1:15" x14ac:dyDescent="0.2">
      <c r="A13" s="24">
        <v>10301</v>
      </c>
      <c r="B13" s="13">
        <v>15</v>
      </c>
      <c r="C13" s="13">
        <v>3</v>
      </c>
      <c r="D13" s="13">
        <f t="shared" si="0"/>
        <v>12</v>
      </c>
      <c r="E13" s="13">
        <v>15</v>
      </c>
      <c r="F13" s="13">
        <v>5</v>
      </c>
      <c r="G13">
        <f t="shared" si="1"/>
        <v>10</v>
      </c>
      <c r="I13" s="24"/>
      <c r="J13" s="13"/>
      <c r="K13" s="13"/>
      <c r="L13" s="13"/>
    </row>
    <row r="14" spans="1:15" s="34" customFormat="1" x14ac:dyDescent="0.2">
      <c r="A14" s="24">
        <v>10308</v>
      </c>
      <c r="B14" s="13">
        <v>8</v>
      </c>
      <c r="C14" s="13">
        <v>20</v>
      </c>
      <c r="D14" s="13">
        <f t="shared" ref="D14:D17" si="2">B14-C14</f>
        <v>-12</v>
      </c>
      <c r="E14" s="13">
        <v>8</v>
      </c>
      <c r="F14" s="13">
        <v>5</v>
      </c>
      <c r="G14" s="34">
        <f t="shared" ref="G14:G17" si="3">E14-F14</f>
        <v>3</v>
      </c>
      <c r="I14" s="24"/>
      <c r="J14" s="13"/>
      <c r="K14" s="13"/>
      <c r="L14" s="13"/>
    </row>
    <row r="15" spans="1:15" s="34" customFormat="1" x14ac:dyDescent="0.2">
      <c r="A15" s="24">
        <v>10309</v>
      </c>
      <c r="B15" s="13">
        <v>17</v>
      </c>
      <c r="C15" s="13">
        <v>13</v>
      </c>
      <c r="D15" s="13">
        <f t="shared" si="2"/>
        <v>4</v>
      </c>
      <c r="E15" s="13">
        <v>6</v>
      </c>
      <c r="F15" s="13">
        <v>9</v>
      </c>
      <c r="G15" s="34">
        <f t="shared" si="3"/>
        <v>-3</v>
      </c>
      <c r="I15" s="24"/>
      <c r="J15" s="13"/>
      <c r="K15" s="13"/>
      <c r="L15" s="13"/>
    </row>
    <row r="16" spans="1:15" s="34" customFormat="1" x14ac:dyDescent="0.2">
      <c r="A16" s="24">
        <v>10310</v>
      </c>
      <c r="B16" s="13">
        <v>15</v>
      </c>
      <c r="C16" s="13">
        <v>6</v>
      </c>
      <c r="D16" s="13">
        <f t="shared" si="2"/>
        <v>9</v>
      </c>
      <c r="E16" s="13">
        <v>13</v>
      </c>
      <c r="F16" s="13">
        <v>20</v>
      </c>
      <c r="G16" s="34">
        <f t="shared" si="3"/>
        <v>-7</v>
      </c>
      <c r="I16" s="24"/>
      <c r="J16" s="13"/>
      <c r="K16" s="13"/>
      <c r="L16" s="13"/>
    </row>
    <row r="17" spans="1:15" s="34" customFormat="1" x14ac:dyDescent="0.2">
      <c r="A17" s="24">
        <v>10311</v>
      </c>
      <c r="B17" s="13">
        <v>17</v>
      </c>
      <c r="C17" s="13">
        <v>6</v>
      </c>
      <c r="D17" s="13">
        <f t="shared" si="2"/>
        <v>11</v>
      </c>
      <c r="E17" s="13">
        <v>17</v>
      </c>
      <c r="F17" s="13">
        <v>6</v>
      </c>
      <c r="G17" s="34">
        <f t="shared" si="3"/>
        <v>11</v>
      </c>
      <c r="I17" s="24"/>
      <c r="J17" s="13"/>
      <c r="K17" s="13"/>
      <c r="L17" s="13"/>
    </row>
    <row r="18" spans="1:15" x14ac:dyDescent="0.2">
      <c r="A18" s="24" t="s">
        <v>39</v>
      </c>
      <c r="B18" s="10">
        <f>AVERAGE(B4:B7,B14:B15)</f>
        <v>11.833333333333334</v>
      </c>
      <c r="C18" s="10">
        <f t="shared" ref="C18:G18" si="4">AVERAGE(C4:C7,C14:C15)</f>
        <v>12</v>
      </c>
      <c r="D18" s="10">
        <f t="shared" si="4"/>
        <v>-0.16666666666666666</v>
      </c>
      <c r="E18" s="10">
        <f t="shared" si="4"/>
        <v>13.166666666666666</v>
      </c>
      <c r="F18" s="10">
        <f t="shared" si="4"/>
        <v>8.5</v>
      </c>
      <c r="G18" s="10">
        <f t="shared" si="4"/>
        <v>4.666666666666667</v>
      </c>
      <c r="I18" s="24"/>
      <c r="J18" s="10"/>
      <c r="K18" s="10"/>
      <c r="L18" s="10"/>
      <c r="M18" s="10"/>
      <c r="N18" s="10"/>
      <c r="O18" s="10"/>
    </row>
    <row r="19" spans="1:15" x14ac:dyDescent="0.2">
      <c r="A19" s="24"/>
      <c r="B19" s="10">
        <f>STDEV(B4:B7,B14:B15)/SQRT(6)</f>
        <v>1.9902540318037576</v>
      </c>
      <c r="C19" s="10">
        <f t="shared" ref="C19:G19" si="5">STDEV(C4:C7,C14:C15)/SQRT(6)</f>
        <v>2.3094010767585034</v>
      </c>
      <c r="D19" s="10">
        <f t="shared" si="5"/>
        <v>3.7185720078785329</v>
      </c>
      <c r="E19" s="10">
        <f t="shared" si="5"/>
        <v>6.7892889498418354</v>
      </c>
      <c r="F19" s="10">
        <f t="shared" si="5"/>
        <v>1.1761519176251567</v>
      </c>
      <c r="G19" s="10">
        <f t="shared" si="5"/>
        <v>6.6816498295289657</v>
      </c>
      <c r="I19" s="24"/>
      <c r="J19" s="10"/>
      <c r="K19" s="10"/>
      <c r="L19" s="10"/>
      <c r="M19" s="10"/>
      <c r="N19" s="10"/>
      <c r="O19" s="10"/>
    </row>
    <row r="20" spans="1:15" x14ac:dyDescent="0.2">
      <c r="A20" s="24" t="s">
        <v>40</v>
      </c>
      <c r="B20" s="10">
        <f>AVERAGE(B8:B13,B16:B17)</f>
        <v>21.25</v>
      </c>
      <c r="C20" s="10">
        <f t="shared" ref="C20:G20" si="6">AVERAGE(C8:C13,C16:C17)</f>
        <v>5.875</v>
      </c>
      <c r="D20" s="10">
        <f t="shared" si="6"/>
        <v>15.375</v>
      </c>
      <c r="E20" s="10">
        <f>AVERAGE(E8:E13,E16:E17)</f>
        <v>16.125</v>
      </c>
      <c r="F20" s="10">
        <f t="shared" si="6"/>
        <v>11.875</v>
      </c>
      <c r="G20" s="10">
        <f t="shared" si="6"/>
        <v>4.25</v>
      </c>
      <c r="I20" s="24"/>
      <c r="J20" s="10"/>
      <c r="K20" s="10"/>
      <c r="L20" s="10"/>
      <c r="M20" s="10"/>
      <c r="N20" s="10"/>
      <c r="O20" s="10"/>
    </row>
    <row r="21" spans="1:15" x14ac:dyDescent="0.2">
      <c r="A21" s="24"/>
      <c r="B21" s="10">
        <f>STDEV(B8:B13,B16:B17)/SQRT(8)</f>
        <v>4.4671419434418178</v>
      </c>
      <c r="C21" s="10">
        <f t="shared" ref="C21:G21" si="7">STDEV(C8:C13,C16:C17)/SQRT(8)</f>
        <v>0.74252224593899241</v>
      </c>
      <c r="D21" s="10">
        <f t="shared" si="7"/>
        <v>4.8178889123171542</v>
      </c>
      <c r="E21" s="10">
        <f t="shared" si="7"/>
        <v>2.4380722771426258</v>
      </c>
      <c r="F21" s="10">
        <f t="shared" si="7"/>
        <v>3.66663284616437</v>
      </c>
      <c r="G21" s="10">
        <f t="shared" si="7"/>
        <v>3.3740077906591401</v>
      </c>
      <c r="J21" s="10"/>
      <c r="K21" s="10"/>
      <c r="L21" s="10"/>
      <c r="M21" s="10"/>
      <c r="N21" s="10"/>
      <c r="O21" s="10"/>
    </row>
  </sheetData>
  <mergeCells count="5">
    <mergeCell ref="B2:D2"/>
    <mergeCell ref="E2:G2"/>
    <mergeCell ref="J2:L2"/>
    <mergeCell ref="M2:O2"/>
    <mergeCell ref="I1:O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E16"/>
  <sheetViews>
    <sheetView workbookViewId="0">
      <selection activeCell="N25" sqref="N25"/>
    </sheetView>
  </sheetViews>
  <sheetFormatPr baseColWidth="10" defaultColWidth="8.83203125" defaultRowHeight="15" x14ac:dyDescent="0.2"/>
  <cols>
    <col min="3" max="3" width="12" bestFit="1" customWidth="1"/>
    <col min="4" max="4" width="12.1640625" bestFit="1" customWidth="1"/>
    <col min="5" max="5" width="12" bestFit="1" customWidth="1"/>
    <col min="9" max="9" width="12.1640625" bestFit="1" customWidth="1"/>
    <col min="13" max="13" width="12.6640625" bestFit="1" customWidth="1"/>
    <col min="14" max="14" width="14.5" bestFit="1" customWidth="1"/>
    <col min="15" max="15" width="12" bestFit="1" customWidth="1"/>
    <col min="16" max="16" width="12" customWidth="1"/>
    <col min="17" max="17" width="13.83203125" bestFit="1" customWidth="1"/>
    <col min="19" max="19" width="14.33203125" bestFit="1" customWidth="1"/>
  </cols>
  <sheetData>
    <row r="2" spans="1:31" x14ac:dyDescent="0.2">
      <c r="A2" s="50" t="s">
        <v>52</v>
      </c>
      <c r="B2" s="50"/>
      <c r="C2" s="50"/>
      <c r="D2" s="50"/>
      <c r="E2" s="50"/>
      <c r="F2" s="50"/>
      <c r="G2" s="50"/>
      <c r="H2" s="50"/>
      <c r="I2" s="50"/>
      <c r="J2" s="33"/>
      <c r="K2" s="33"/>
      <c r="L2" s="33"/>
      <c r="M2" s="33"/>
      <c r="N2" s="33"/>
      <c r="O2" s="33"/>
      <c r="P2" s="33"/>
      <c r="Q2" s="33"/>
      <c r="R2" s="50" t="s">
        <v>53</v>
      </c>
      <c r="S2" s="50"/>
      <c r="T2" s="50" t="s">
        <v>51</v>
      </c>
      <c r="U2" s="50"/>
      <c r="V2" s="50"/>
      <c r="W2" s="50"/>
      <c r="X2" s="50"/>
      <c r="Y2" s="50"/>
      <c r="Z2" s="33"/>
      <c r="AA2" s="33"/>
      <c r="AB2" s="33"/>
    </row>
    <row r="3" spans="1:31" x14ac:dyDescent="0.2">
      <c r="B3" t="s">
        <v>0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8</v>
      </c>
      <c r="I3" t="s">
        <v>9</v>
      </c>
      <c r="J3" t="s">
        <v>17</v>
      </c>
      <c r="K3" t="s">
        <v>18</v>
      </c>
      <c r="L3" t="s">
        <v>42</v>
      </c>
      <c r="M3" t="s">
        <v>54</v>
      </c>
      <c r="N3" t="s">
        <v>55</v>
      </c>
      <c r="O3" t="s">
        <v>56</v>
      </c>
      <c r="P3" t="s">
        <v>58</v>
      </c>
      <c r="Q3" t="s">
        <v>57</v>
      </c>
      <c r="S3" t="s">
        <v>0</v>
      </c>
      <c r="T3" t="s">
        <v>1</v>
      </c>
      <c r="U3" t="s">
        <v>3</v>
      </c>
      <c r="V3" t="s">
        <v>5</v>
      </c>
      <c r="W3" t="s">
        <v>6</v>
      </c>
      <c r="X3" t="s">
        <v>8</v>
      </c>
      <c r="Y3" t="s">
        <v>9</v>
      </c>
      <c r="Z3" t="s">
        <v>17</v>
      </c>
      <c r="AA3" t="s">
        <v>18</v>
      </c>
      <c r="AB3" t="s">
        <v>42</v>
      </c>
      <c r="AC3" t="s">
        <v>54</v>
      </c>
      <c r="AD3" t="s">
        <v>55</v>
      </c>
      <c r="AE3" t="s">
        <v>59</v>
      </c>
    </row>
    <row r="4" spans="1:31" x14ac:dyDescent="0.2">
      <c r="A4" s="1"/>
      <c r="B4" s="1">
        <v>10270</v>
      </c>
      <c r="C4" s="1">
        <v>20</v>
      </c>
      <c r="D4" s="1">
        <v>0</v>
      </c>
      <c r="E4" s="1">
        <v>1</v>
      </c>
      <c r="F4" s="1">
        <v>2</v>
      </c>
      <c r="G4" s="1">
        <v>3</v>
      </c>
      <c r="H4" s="1">
        <v>15</v>
      </c>
      <c r="I4" s="1">
        <v>16</v>
      </c>
      <c r="J4" s="1">
        <v>25</v>
      </c>
      <c r="K4" s="1">
        <v>27</v>
      </c>
      <c r="L4" s="1">
        <v>0</v>
      </c>
      <c r="M4" s="1">
        <v>25</v>
      </c>
      <c r="N4" s="1">
        <v>4</v>
      </c>
      <c r="O4" s="1">
        <v>3</v>
      </c>
      <c r="P4" s="1">
        <v>0</v>
      </c>
      <c r="Q4" s="1">
        <f>(430-341)</f>
        <v>89</v>
      </c>
      <c r="R4" s="1"/>
      <c r="S4" s="1">
        <v>10270</v>
      </c>
      <c r="T4" s="1">
        <v>0</v>
      </c>
      <c r="U4" s="1">
        <v>0</v>
      </c>
      <c r="V4" s="1">
        <v>6</v>
      </c>
      <c r="W4" s="1">
        <v>49</v>
      </c>
      <c r="X4" s="1">
        <v>164</v>
      </c>
      <c r="Y4" s="1">
        <v>742</v>
      </c>
      <c r="Z4" s="1">
        <v>28</v>
      </c>
      <c r="AA4" s="1">
        <v>901</v>
      </c>
      <c r="AB4" s="1">
        <v>0</v>
      </c>
      <c r="AC4" s="1">
        <v>137</v>
      </c>
      <c r="AD4" s="1">
        <v>29</v>
      </c>
      <c r="AE4" s="1">
        <v>0</v>
      </c>
    </row>
    <row r="5" spans="1:31" x14ac:dyDescent="0.2">
      <c r="B5" s="1">
        <v>10271</v>
      </c>
      <c r="C5" s="1">
        <v>18</v>
      </c>
      <c r="D5" s="1">
        <v>0</v>
      </c>
      <c r="E5" s="1">
        <v>0</v>
      </c>
      <c r="F5" s="1">
        <v>0</v>
      </c>
      <c r="G5" s="1">
        <v>2</v>
      </c>
      <c r="H5" s="1">
        <v>11</v>
      </c>
      <c r="I5" s="1">
        <v>13</v>
      </c>
      <c r="J5" s="1">
        <v>14</v>
      </c>
      <c r="K5" s="1">
        <v>14</v>
      </c>
      <c r="L5" s="1">
        <v>0</v>
      </c>
      <c r="M5" s="1">
        <v>14</v>
      </c>
      <c r="N5" s="1">
        <v>1</v>
      </c>
      <c r="O5" s="1">
        <v>2</v>
      </c>
      <c r="P5" s="1">
        <v>0</v>
      </c>
      <c r="Q5" s="1">
        <f>(411-332)</f>
        <v>79</v>
      </c>
      <c r="S5" s="1">
        <v>10271</v>
      </c>
      <c r="T5" s="1">
        <v>0</v>
      </c>
      <c r="U5" s="1">
        <v>0</v>
      </c>
      <c r="V5" s="1">
        <v>0</v>
      </c>
      <c r="W5" s="1">
        <v>68</v>
      </c>
      <c r="X5" s="1">
        <v>90</v>
      </c>
      <c r="Y5" s="1">
        <v>821</v>
      </c>
      <c r="Z5" s="1">
        <v>17</v>
      </c>
      <c r="AA5" s="1">
        <v>907</v>
      </c>
      <c r="AB5" s="1">
        <v>0</v>
      </c>
      <c r="AC5" s="1">
        <v>85</v>
      </c>
      <c r="AD5" s="1">
        <v>5</v>
      </c>
      <c r="AE5" s="1">
        <v>0</v>
      </c>
    </row>
    <row r="6" spans="1:31" x14ac:dyDescent="0.2">
      <c r="A6" s="1"/>
      <c r="B6" s="1">
        <v>10274</v>
      </c>
      <c r="C6" s="1">
        <v>19</v>
      </c>
      <c r="D6" s="1">
        <v>0</v>
      </c>
      <c r="E6" s="1">
        <v>1</v>
      </c>
      <c r="F6" s="1">
        <v>18</v>
      </c>
      <c r="G6" s="1">
        <v>4</v>
      </c>
      <c r="H6" s="1">
        <v>11</v>
      </c>
      <c r="I6" s="1">
        <v>14</v>
      </c>
      <c r="J6" s="1">
        <v>16</v>
      </c>
      <c r="K6" s="1">
        <v>16</v>
      </c>
      <c r="L6" s="1">
        <v>0</v>
      </c>
      <c r="M6" s="1">
        <v>7</v>
      </c>
      <c r="N6" s="1">
        <v>0</v>
      </c>
      <c r="O6" s="1">
        <v>6</v>
      </c>
      <c r="P6" s="1">
        <v>0</v>
      </c>
      <c r="Q6" s="1">
        <f>(398-327)</f>
        <v>71</v>
      </c>
      <c r="R6" s="1"/>
      <c r="S6" s="1">
        <v>10274</v>
      </c>
      <c r="T6" s="1">
        <v>1</v>
      </c>
      <c r="U6" s="1">
        <v>0</v>
      </c>
      <c r="V6" s="1">
        <v>39</v>
      </c>
      <c r="W6" s="1">
        <v>56</v>
      </c>
      <c r="X6" s="1">
        <v>116</v>
      </c>
      <c r="Y6" s="1">
        <v>794</v>
      </c>
      <c r="Z6" s="1">
        <v>25</v>
      </c>
      <c r="AA6" s="1">
        <v>893</v>
      </c>
      <c r="AB6" s="1">
        <v>0</v>
      </c>
      <c r="AC6" s="1">
        <v>31</v>
      </c>
      <c r="AD6" s="1">
        <v>0</v>
      </c>
      <c r="AE6" s="1">
        <v>0</v>
      </c>
    </row>
    <row r="7" spans="1:31" x14ac:dyDescent="0.2">
      <c r="A7" s="1"/>
      <c r="B7" s="1">
        <v>10275</v>
      </c>
      <c r="C7" s="1">
        <v>342</v>
      </c>
      <c r="D7" s="1">
        <v>0</v>
      </c>
      <c r="E7" s="1">
        <v>0</v>
      </c>
      <c r="F7" s="1">
        <v>0</v>
      </c>
      <c r="G7" s="1">
        <v>1</v>
      </c>
      <c r="H7" s="1">
        <v>8</v>
      </c>
      <c r="I7" s="1">
        <v>9</v>
      </c>
      <c r="J7" s="1">
        <v>87</v>
      </c>
      <c r="K7" s="1">
        <v>86</v>
      </c>
      <c r="L7" s="1">
        <v>106</v>
      </c>
      <c r="M7" s="1">
        <v>2</v>
      </c>
      <c r="N7" s="1">
        <v>0</v>
      </c>
      <c r="O7" s="1">
        <v>3</v>
      </c>
      <c r="P7" s="1">
        <v>0</v>
      </c>
      <c r="Q7" s="1">
        <f>(491-475)</f>
        <v>16</v>
      </c>
      <c r="R7" s="1"/>
      <c r="S7" s="1">
        <v>10275</v>
      </c>
      <c r="T7" s="1">
        <v>0</v>
      </c>
      <c r="U7" s="1">
        <v>0</v>
      </c>
      <c r="V7" s="1">
        <v>0</v>
      </c>
      <c r="W7" s="1">
        <v>3</v>
      </c>
      <c r="X7" s="1">
        <v>862</v>
      </c>
      <c r="Y7" s="1">
        <v>56</v>
      </c>
      <c r="Z7" s="1">
        <v>155</v>
      </c>
      <c r="AA7" s="1">
        <v>917</v>
      </c>
      <c r="AB7" s="1">
        <v>195</v>
      </c>
      <c r="AC7" s="1">
        <v>20</v>
      </c>
      <c r="AD7" s="1">
        <v>0</v>
      </c>
      <c r="AE7" s="1">
        <v>0</v>
      </c>
    </row>
    <row r="8" spans="1:31" x14ac:dyDescent="0.2">
      <c r="A8" s="1"/>
      <c r="B8" s="1">
        <v>10276</v>
      </c>
      <c r="C8" s="1">
        <v>88</v>
      </c>
      <c r="D8" s="1">
        <v>2</v>
      </c>
      <c r="E8" s="1">
        <v>1</v>
      </c>
      <c r="F8" s="1">
        <v>5</v>
      </c>
      <c r="G8" s="1">
        <v>3</v>
      </c>
      <c r="H8" s="1">
        <v>17</v>
      </c>
      <c r="I8" s="1">
        <v>25</v>
      </c>
      <c r="J8" s="1">
        <v>47</v>
      </c>
      <c r="K8" s="1">
        <v>47</v>
      </c>
      <c r="L8" s="1">
        <v>23</v>
      </c>
      <c r="M8" s="1">
        <v>8</v>
      </c>
      <c r="N8" s="1">
        <v>8</v>
      </c>
      <c r="O8" s="1">
        <v>7</v>
      </c>
      <c r="P8" s="1">
        <v>0</v>
      </c>
      <c r="Q8" s="1">
        <f>(483-463)</f>
        <v>20</v>
      </c>
      <c r="R8" s="1"/>
      <c r="S8" s="1">
        <v>10276</v>
      </c>
      <c r="T8" s="1">
        <v>0</v>
      </c>
      <c r="U8" s="1">
        <v>2</v>
      </c>
      <c r="V8" s="1">
        <v>8</v>
      </c>
      <c r="W8" s="1">
        <v>19</v>
      </c>
      <c r="X8" s="1">
        <v>387</v>
      </c>
      <c r="Y8" s="1">
        <v>664</v>
      </c>
      <c r="Z8" s="1">
        <v>74</v>
      </c>
      <c r="AA8" s="1">
        <v>995</v>
      </c>
      <c r="AB8" s="1">
        <v>40</v>
      </c>
      <c r="AC8" s="1">
        <v>30</v>
      </c>
      <c r="AD8" s="1">
        <v>32</v>
      </c>
      <c r="AE8" s="1">
        <v>0</v>
      </c>
    </row>
    <row r="9" spans="1:31" x14ac:dyDescent="0.2">
      <c r="A9" s="1"/>
      <c r="B9" s="1">
        <v>10298</v>
      </c>
      <c r="C9" s="1">
        <v>17</v>
      </c>
      <c r="D9" s="1">
        <v>0</v>
      </c>
      <c r="E9" s="1">
        <v>0</v>
      </c>
      <c r="F9" s="1">
        <v>0</v>
      </c>
      <c r="G9" s="1">
        <v>3</v>
      </c>
      <c r="H9" s="1">
        <v>11</v>
      </c>
      <c r="I9" s="1">
        <v>15</v>
      </c>
      <c r="J9" s="1">
        <v>16</v>
      </c>
      <c r="K9" s="1">
        <v>16</v>
      </c>
      <c r="L9" s="1">
        <v>3</v>
      </c>
      <c r="M9" s="1">
        <v>42</v>
      </c>
      <c r="N9" s="1">
        <v>4</v>
      </c>
      <c r="O9" s="1">
        <v>5</v>
      </c>
      <c r="P9" s="1">
        <v>4</v>
      </c>
      <c r="Q9" s="1">
        <f>(411-325)</f>
        <v>86</v>
      </c>
      <c r="R9" s="1"/>
      <c r="S9" s="1">
        <v>10298</v>
      </c>
      <c r="T9" s="1">
        <v>0</v>
      </c>
      <c r="U9" s="1">
        <v>0</v>
      </c>
      <c r="V9" s="1">
        <v>1</v>
      </c>
      <c r="W9" s="1">
        <v>17</v>
      </c>
      <c r="X9" s="1">
        <v>108</v>
      </c>
      <c r="Y9" s="1">
        <v>801</v>
      </c>
      <c r="Z9" s="1">
        <v>17</v>
      </c>
      <c r="AA9" s="1">
        <v>825</v>
      </c>
      <c r="AB9" s="1">
        <v>45</v>
      </c>
      <c r="AC9" s="1">
        <v>236</v>
      </c>
      <c r="AD9" s="1">
        <v>19</v>
      </c>
      <c r="AE9" s="1">
        <v>7</v>
      </c>
    </row>
    <row r="10" spans="1:31" x14ac:dyDescent="0.2">
      <c r="A10" s="1"/>
      <c r="B10" s="1">
        <v>10299</v>
      </c>
      <c r="C10" s="1">
        <v>16</v>
      </c>
      <c r="D10" s="1">
        <v>0</v>
      </c>
      <c r="E10" s="1">
        <v>2</v>
      </c>
      <c r="F10" s="1">
        <v>0</v>
      </c>
      <c r="G10" s="1">
        <v>7</v>
      </c>
      <c r="H10" s="1">
        <v>12</v>
      </c>
      <c r="I10" s="1">
        <v>13</v>
      </c>
      <c r="J10" s="1">
        <v>13</v>
      </c>
      <c r="K10" s="1">
        <v>13</v>
      </c>
      <c r="L10" s="1">
        <v>5</v>
      </c>
      <c r="M10" s="1">
        <v>0</v>
      </c>
      <c r="N10" s="1">
        <v>0</v>
      </c>
      <c r="O10" s="1">
        <v>3</v>
      </c>
      <c r="P10" s="1">
        <v>0</v>
      </c>
      <c r="Q10" s="1">
        <f>(387-319)</f>
        <v>68</v>
      </c>
      <c r="R10" s="1"/>
      <c r="S10" s="1">
        <v>10299</v>
      </c>
      <c r="T10" s="1">
        <v>17</v>
      </c>
      <c r="U10" s="1">
        <v>0</v>
      </c>
      <c r="V10" s="1">
        <v>0</v>
      </c>
      <c r="W10" s="1">
        <v>85</v>
      </c>
      <c r="X10" s="1">
        <v>315</v>
      </c>
      <c r="Y10" s="1">
        <v>603</v>
      </c>
      <c r="Z10" s="1">
        <v>24</v>
      </c>
      <c r="AA10" s="1">
        <v>842</v>
      </c>
      <c r="AB10" s="1">
        <v>112</v>
      </c>
      <c r="AC10" s="1">
        <v>189</v>
      </c>
      <c r="AD10" s="1">
        <v>0</v>
      </c>
      <c r="AE10" s="1">
        <v>14</v>
      </c>
    </row>
    <row r="11" spans="1:31" x14ac:dyDescent="0.2">
      <c r="A11" s="1"/>
      <c r="B11" s="1">
        <v>10300</v>
      </c>
      <c r="C11" s="1">
        <v>2</v>
      </c>
      <c r="D11" s="1">
        <v>0</v>
      </c>
      <c r="E11" s="1">
        <v>0</v>
      </c>
      <c r="F11" s="1">
        <v>3</v>
      </c>
      <c r="G11" s="1">
        <v>7</v>
      </c>
      <c r="H11" s="1">
        <v>3</v>
      </c>
      <c r="I11" s="1">
        <v>5</v>
      </c>
      <c r="J11" s="1">
        <v>4</v>
      </c>
      <c r="K11" s="1">
        <v>4</v>
      </c>
      <c r="L11" s="1">
        <v>2</v>
      </c>
      <c r="M11" s="1">
        <v>27</v>
      </c>
      <c r="N11" s="1">
        <v>2</v>
      </c>
      <c r="O11" s="1">
        <v>0</v>
      </c>
      <c r="P11" s="1">
        <v>0</v>
      </c>
      <c r="Q11" s="1">
        <f>673-333</f>
        <v>340</v>
      </c>
      <c r="R11" s="1"/>
      <c r="S11" s="1">
        <v>10300</v>
      </c>
      <c r="T11" s="1">
        <v>0</v>
      </c>
      <c r="U11" s="1">
        <v>0</v>
      </c>
      <c r="V11" s="1">
        <v>3</v>
      </c>
      <c r="W11" s="1">
        <v>73</v>
      </c>
      <c r="X11" s="1">
        <v>37</v>
      </c>
      <c r="Y11" s="1">
        <v>893</v>
      </c>
      <c r="Z11" s="1">
        <v>7</v>
      </c>
      <c r="AA11" s="1">
        <v>895</v>
      </c>
      <c r="AB11" s="1">
        <v>12</v>
      </c>
      <c r="AC11" s="1">
        <v>134</v>
      </c>
      <c r="AD11" s="1">
        <v>6</v>
      </c>
      <c r="AE11" s="1">
        <v>0</v>
      </c>
    </row>
    <row r="12" spans="1:31" ht="16" thickBot="1" x14ac:dyDescent="0.25">
      <c r="A12" s="1"/>
      <c r="B12" s="1">
        <v>10301</v>
      </c>
      <c r="C12" s="1">
        <v>27</v>
      </c>
      <c r="D12" s="1">
        <v>0</v>
      </c>
      <c r="E12" s="1">
        <v>3</v>
      </c>
      <c r="F12" s="1">
        <v>6</v>
      </c>
      <c r="G12" s="1">
        <v>6</v>
      </c>
      <c r="H12" s="1">
        <v>14</v>
      </c>
      <c r="I12" s="1">
        <v>15</v>
      </c>
      <c r="J12" s="1">
        <v>48</v>
      </c>
      <c r="K12" s="1">
        <v>48</v>
      </c>
      <c r="L12" s="1">
        <v>6</v>
      </c>
      <c r="M12" s="1">
        <v>18</v>
      </c>
      <c r="N12" s="1">
        <v>7</v>
      </c>
      <c r="O12" s="1">
        <v>0</v>
      </c>
      <c r="P12" s="1">
        <v>0</v>
      </c>
      <c r="Q12" s="1">
        <f>(397-328)</f>
        <v>69</v>
      </c>
      <c r="R12" s="1"/>
      <c r="S12" s="1">
        <v>10301</v>
      </c>
      <c r="T12" s="1">
        <v>7</v>
      </c>
      <c r="U12" s="1">
        <v>0</v>
      </c>
      <c r="V12" s="1">
        <v>8</v>
      </c>
      <c r="W12" s="1">
        <v>49</v>
      </c>
      <c r="X12" s="1">
        <v>379</v>
      </c>
      <c r="Y12" s="1">
        <v>549</v>
      </c>
      <c r="Z12" s="1">
        <v>93</v>
      </c>
      <c r="AA12" s="1">
        <v>831</v>
      </c>
      <c r="AB12" s="1">
        <v>37</v>
      </c>
      <c r="AC12" s="1">
        <v>59</v>
      </c>
      <c r="AD12" s="1">
        <v>28</v>
      </c>
      <c r="AE12" s="1">
        <v>0</v>
      </c>
    </row>
    <row r="13" spans="1:31" ht="16" thickBot="1" x14ac:dyDescent="0.25">
      <c r="B13" s="5" t="s">
        <v>24</v>
      </c>
      <c r="C13" s="5">
        <f t="shared" ref="C13:O13" si="0">AVERAGE(C7,C8,C9,C10,C11,C12)</f>
        <v>82</v>
      </c>
      <c r="D13" s="5">
        <f t="shared" si="0"/>
        <v>0.33333333333333331</v>
      </c>
      <c r="E13" s="5">
        <f t="shared" si="0"/>
        <v>1</v>
      </c>
      <c r="F13" s="5">
        <f t="shared" si="0"/>
        <v>2.3333333333333335</v>
      </c>
      <c r="G13" s="5">
        <f t="shared" si="0"/>
        <v>4.5</v>
      </c>
      <c r="H13" s="5">
        <f t="shared" si="0"/>
        <v>10.833333333333334</v>
      </c>
      <c r="I13" s="5">
        <f t="shared" si="0"/>
        <v>13.666666666666666</v>
      </c>
      <c r="J13" s="5">
        <f t="shared" si="0"/>
        <v>35.833333333333336</v>
      </c>
      <c r="K13" s="5">
        <f t="shared" si="0"/>
        <v>35.666666666666664</v>
      </c>
      <c r="L13" s="5">
        <f t="shared" si="0"/>
        <v>24.166666666666668</v>
      </c>
      <c r="M13" s="5">
        <f t="shared" si="0"/>
        <v>16.166666666666668</v>
      </c>
      <c r="N13" s="5">
        <f t="shared" si="0"/>
        <v>3.5</v>
      </c>
      <c r="O13" s="5">
        <f t="shared" si="0"/>
        <v>3</v>
      </c>
      <c r="P13" s="5">
        <f t="shared" ref="P13" si="1">AVERAGE(P7,P8,P9,P10,P11,P12)</f>
        <v>0.66666666666666663</v>
      </c>
      <c r="Q13" s="5">
        <f>AVERAGE(Q7,Q8,Q9,Q10,Q12)</f>
        <v>51.8</v>
      </c>
      <c r="S13" s="5" t="s">
        <v>24</v>
      </c>
      <c r="T13" s="5">
        <f t="shared" ref="T13:AD13" si="2">AVERAGE(T7,T8,T9,T10,T11,T12)</f>
        <v>4</v>
      </c>
      <c r="U13" s="5">
        <f t="shared" si="2"/>
        <v>0.33333333333333331</v>
      </c>
      <c r="V13" s="5">
        <f t="shared" si="2"/>
        <v>3.3333333333333335</v>
      </c>
      <c r="W13" s="5">
        <f t="shared" si="2"/>
        <v>41</v>
      </c>
      <c r="X13" s="5">
        <f t="shared" si="2"/>
        <v>348</v>
      </c>
      <c r="Y13" s="5">
        <f t="shared" si="2"/>
        <v>594.33333333333337</v>
      </c>
      <c r="Z13" s="5">
        <f t="shared" si="2"/>
        <v>61.666666666666664</v>
      </c>
      <c r="AA13" s="5">
        <f t="shared" si="2"/>
        <v>884.16666666666663</v>
      </c>
      <c r="AB13" s="5">
        <f t="shared" si="2"/>
        <v>73.5</v>
      </c>
      <c r="AC13" s="5">
        <f t="shared" si="2"/>
        <v>111.33333333333333</v>
      </c>
      <c r="AD13" s="5">
        <f t="shared" si="2"/>
        <v>14.166666666666666</v>
      </c>
      <c r="AE13" s="5">
        <f t="shared" ref="AE13" si="3">AVERAGE(AE7,AE8,AE9,AE10,AE11,AE12)</f>
        <v>3.5</v>
      </c>
    </row>
    <row r="14" spans="1:31" ht="16" thickBot="1" x14ac:dyDescent="0.25">
      <c r="B14" s="8" t="s">
        <v>27</v>
      </c>
      <c r="C14" s="4">
        <f t="shared" ref="C14:O14" si="4">STDEV(C7:C12)/SQRT(6)</f>
        <v>53.429704597099672</v>
      </c>
      <c r="D14" s="4">
        <f t="shared" si="4"/>
        <v>0.33333333333333337</v>
      </c>
      <c r="E14" s="4">
        <f t="shared" si="4"/>
        <v>0.51639777949432231</v>
      </c>
      <c r="F14" s="4">
        <f t="shared" si="4"/>
        <v>1.1155467020454342</v>
      </c>
      <c r="G14" s="4">
        <f t="shared" si="4"/>
        <v>1.0246950765959599</v>
      </c>
      <c r="H14" s="4">
        <f t="shared" si="4"/>
        <v>1.9902540318037576</v>
      </c>
      <c r="I14" s="4">
        <f t="shared" si="4"/>
        <v>2.7648588471103626</v>
      </c>
      <c r="J14" s="4">
        <f t="shared" si="4"/>
        <v>12.673901442641007</v>
      </c>
      <c r="K14" s="4">
        <f t="shared" si="4"/>
        <v>12.539714687521581</v>
      </c>
      <c r="L14" s="4">
        <f t="shared" si="4"/>
        <v>16.668166599172743</v>
      </c>
      <c r="M14" s="4">
        <f t="shared" si="4"/>
        <v>6.6252882536871134</v>
      </c>
      <c r="N14" s="4">
        <f t="shared" si="4"/>
        <v>1.4083086782851739</v>
      </c>
      <c r="O14" s="4">
        <f t="shared" si="4"/>
        <v>1.1254628677422756</v>
      </c>
      <c r="P14" s="4">
        <f t="shared" ref="P14" si="5">STDEV(P7:P12)/SQRT(6)</f>
        <v>0.66666666666666674</v>
      </c>
      <c r="Q14" s="5">
        <f>STDEV(Q7:Q10,Q12)/SQRT(5)</f>
        <v>14.17885749981288</v>
      </c>
      <c r="S14" s="8" t="s">
        <v>27</v>
      </c>
      <c r="T14" s="4">
        <f t="shared" ref="T14:AD14" si="6">STDEV(T7:T12)/SQRT(6)</f>
        <v>2.8401877872187726</v>
      </c>
      <c r="U14" s="4">
        <f t="shared" si="6"/>
        <v>0.33333333333333337</v>
      </c>
      <c r="V14" s="4">
        <f t="shared" si="6"/>
        <v>1.5420044674960505</v>
      </c>
      <c r="W14" s="4">
        <f t="shared" si="6"/>
        <v>13.574485871172678</v>
      </c>
      <c r="X14" s="4">
        <f t="shared" si="6"/>
        <v>118.61534470716681</v>
      </c>
      <c r="Y14" s="4">
        <f t="shared" si="6"/>
        <v>119.54069506982877</v>
      </c>
      <c r="Z14" s="4">
        <f t="shared" si="6"/>
        <v>23.271823688266846</v>
      </c>
      <c r="AA14" s="4">
        <f t="shared" si="6"/>
        <v>26.82339360417404</v>
      </c>
      <c r="AB14" s="4">
        <f t="shared" si="6"/>
        <v>27.864852413031009</v>
      </c>
      <c r="AC14" s="4">
        <f t="shared" si="6"/>
        <v>36.415808532986212</v>
      </c>
      <c r="AD14" s="4">
        <f t="shared" si="6"/>
        <v>5.7759078170544855</v>
      </c>
      <c r="AE14" s="4">
        <f t="shared" ref="AE14" si="7">STDEV(AE7:AE12)/SQRT(6)</f>
        <v>2.3909551787239067</v>
      </c>
    </row>
    <row r="15" spans="1:31" ht="16" thickBot="1" x14ac:dyDescent="0.25">
      <c r="B15" s="30" t="s">
        <v>25</v>
      </c>
      <c r="C15" s="30">
        <f t="shared" ref="C15:O15" si="8">AVERAGE(C4,C5,C6)</f>
        <v>19</v>
      </c>
      <c r="D15" s="30">
        <f t="shared" si="8"/>
        <v>0</v>
      </c>
      <c r="E15" s="30">
        <f t="shared" si="8"/>
        <v>0.66666666666666663</v>
      </c>
      <c r="F15" s="30">
        <f t="shared" si="8"/>
        <v>6.666666666666667</v>
      </c>
      <c r="G15" s="30">
        <f t="shared" si="8"/>
        <v>3</v>
      </c>
      <c r="H15" s="30">
        <f t="shared" si="8"/>
        <v>12.333333333333334</v>
      </c>
      <c r="I15" s="30">
        <f t="shared" si="8"/>
        <v>14.333333333333334</v>
      </c>
      <c r="J15" s="30">
        <f t="shared" si="8"/>
        <v>18.333333333333332</v>
      </c>
      <c r="K15" s="30">
        <f t="shared" si="8"/>
        <v>19</v>
      </c>
      <c r="L15" s="30">
        <f t="shared" si="8"/>
        <v>0</v>
      </c>
      <c r="M15" s="30">
        <f t="shared" si="8"/>
        <v>15.333333333333334</v>
      </c>
      <c r="N15" s="30">
        <f t="shared" si="8"/>
        <v>1.6666666666666667</v>
      </c>
      <c r="O15" s="30">
        <f t="shared" si="8"/>
        <v>3.6666666666666665</v>
      </c>
      <c r="P15" s="30">
        <f t="shared" ref="P15" si="9">AVERAGE(P4,P5,P6)</f>
        <v>0</v>
      </c>
      <c r="Q15" s="30">
        <f>AVERAGE(Q4,Q5,Q6)</f>
        <v>79.666666666666671</v>
      </c>
      <c r="S15" s="30" t="s">
        <v>25</v>
      </c>
      <c r="T15" s="30">
        <f t="shared" ref="T15:AD15" si="10">AVERAGE(T4,T5,T6)</f>
        <v>0.33333333333333331</v>
      </c>
      <c r="U15" s="30">
        <f t="shared" si="10"/>
        <v>0</v>
      </c>
      <c r="V15" s="30">
        <f t="shared" si="10"/>
        <v>15</v>
      </c>
      <c r="W15" s="30">
        <f t="shared" si="10"/>
        <v>57.666666666666664</v>
      </c>
      <c r="X15" s="30">
        <f t="shared" si="10"/>
        <v>123.33333333333333</v>
      </c>
      <c r="Y15" s="30">
        <f t="shared" si="10"/>
        <v>785.66666666666663</v>
      </c>
      <c r="Z15" s="30">
        <f t="shared" si="10"/>
        <v>23.333333333333332</v>
      </c>
      <c r="AA15" s="30">
        <f t="shared" si="10"/>
        <v>900.33333333333337</v>
      </c>
      <c r="AB15" s="30">
        <f t="shared" si="10"/>
        <v>0</v>
      </c>
      <c r="AC15" s="30">
        <f t="shared" si="10"/>
        <v>84.333333333333329</v>
      </c>
      <c r="AD15" s="30">
        <f t="shared" si="10"/>
        <v>11.333333333333334</v>
      </c>
      <c r="AE15" s="30">
        <f t="shared" ref="AE15" si="11">AVERAGE(AE4,AE5,AE6)</f>
        <v>0</v>
      </c>
    </row>
    <row r="16" spans="1:31" ht="16" thickBot="1" x14ac:dyDescent="0.25">
      <c r="B16" s="31" t="s">
        <v>27</v>
      </c>
      <c r="C16" s="32">
        <f t="shared" ref="C16:Q16" si="12">STDEV(C4:C6)/SQRT(3)</f>
        <v>0.57735026918962584</v>
      </c>
      <c r="D16" s="32">
        <f t="shared" si="12"/>
        <v>0</v>
      </c>
      <c r="E16" s="32">
        <f t="shared" si="12"/>
        <v>0.33333333333333337</v>
      </c>
      <c r="F16" s="32">
        <f t="shared" si="12"/>
        <v>5.6960024968783545</v>
      </c>
      <c r="G16" s="32">
        <f t="shared" si="12"/>
        <v>0.57735026918962584</v>
      </c>
      <c r="H16" s="32">
        <f t="shared" si="12"/>
        <v>1.3333333333333346</v>
      </c>
      <c r="I16" s="32">
        <f t="shared" si="12"/>
        <v>0.88191710368819698</v>
      </c>
      <c r="J16" s="32">
        <f t="shared" si="12"/>
        <v>3.3829638550307393</v>
      </c>
      <c r="K16" s="32">
        <f t="shared" si="12"/>
        <v>4.0414518843273806</v>
      </c>
      <c r="L16" s="32">
        <f t="shared" si="12"/>
        <v>0</v>
      </c>
      <c r="M16" s="32">
        <f t="shared" si="12"/>
        <v>5.2387445485005699</v>
      </c>
      <c r="N16" s="32">
        <f t="shared" si="12"/>
        <v>1.2018504251546631</v>
      </c>
      <c r="O16" s="32">
        <f t="shared" si="12"/>
        <v>1.2018504251546631</v>
      </c>
      <c r="P16" s="32">
        <f t="shared" ref="P16" si="13">STDEV(P4:P6)/SQRT(3)</f>
        <v>0</v>
      </c>
      <c r="Q16" s="30">
        <f t="shared" si="12"/>
        <v>5.2068331172711035</v>
      </c>
      <c r="S16" s="31" t="s">
        <v>27</v>
      </c>
      <c r="T16" s="32">
        <f t="shared" ref="T16:AD16" si="14">STDEV(T4:T6)/SQRT(3)</f>
        <v>0.33333333333333337</v>
      </c>
      <c r="U16" s="32">
        <f t="shared" si="14"/>
        <v>0</v>
      </c>
      <c r="V16" s="32">
        <f t="shared" si="14"/>
        <v>12.124355652982143</v>
      </c>
      <c r="W16" s="32">
        <f t="shared" si="14"/>
        <v>5.5477723256977374</v>
      </c>
      <c r="X16" s="32">
        <f t="shared" si="14"/>
        <v>21.674357609345137</v>
      </c>
      <c r="Y16" s="32">
        <f t="shared" si="14"/>
        <v>23.182848065853438</v>
      </c>
      <c r="Z16" s="32">
        <f t="shared" si="14"/>
        <v>3.2829526005987035</v>
      </c>
      <c r="AA16" s="32">
        <f t="shared" si="14"/>
        <v>4.0551750201988135</v>
      </c>
      <c r="AB16" s="32">
        <f t="shared" si="14"/>
        <v>0</v>
      </c>
      <c r="AC16" s="32">
        <f t="shared" si="14"/>
        <v>30.601379780076009</v>
      </c>
      <c r="AD16" s="32">
        <f t="shared" si="14"/>
        <v>8.9504810547317017</v>
      </c>
      <c r="AE16" s="32">
        <f t="shared" ref="AE16" si="15">STDEV(AE4:AE6)/SQRT(3)</f>
        <v>0</v>
      </c>
    </row>
  </sheetData>
  <mergeCells count="4">
    <mergeCell ref="A2:B2"/>
    <mergeCell ref="C2:I2"/>
    <mergeCell ref="R2:S2"/>
    <mergeCell ref="T2:Y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G32"/>
  <sheetViews>
    <sheetView workbookViewId="0">
      <selection activeCell="O51" sqref="O51"/>
    </sheetView>
  </sheetViews>
  <sheetFormatPr baseColWidth="10" defaultColWidth="8.83203125" defaultRowHeight="15" x14ac:dyDescent="0.2"/>
  <cols>
    <col min="5" max="5" width="10.83203125" customWidth="1"/>
    <col min="9" max="9" width="11" customWidth="1"/>
  </cols>
  <sheetData>
    <row r="2" spans="1:33" x14ac:dyDescent="0.2">
      <c r="B2" s="14" t="s">
        <v>60</v>
      </c>
    </row>
    <row r="3" spans="1:33" x14ac:dyDescent="0.2">
      <c r="B3" s="14" t="s">
        <v>72</v>
      </c>
    </row>
    <row r="4" spans="1:33" x14ac:dyDescent="0.2">
      <c r="B4" s="14" t="s">
        <v>73</v>
      </c>
    </row>
    <row r="5" spans="1:33" s="34" customFormat="1" x14ac:dyDescent="0.2">
      <c r="M5" s="47" t="s">
        <v>97</v>
      </c>
      <c r="N5" s="47"/>
      <c r="O5" s="47"/>
      <c r="P5" s="47"/>
      <c r="Q5" s="47"/>
      <c r="R5" s="47"/>
      <c r="S5" s="47"/>
      <c r="T5" s="47"/>
      <c r="U5" s="47"/>
      <c r="V5" s="47"/>
    </row>
    <row r="6" spans="1:33" s="34" customFormat="1" ht="22" thickBot="1" x14ac:dyDescent="0.3">
      <c r="A6" s="56" t="s">
        <v>66</v>
      </c>
      <c r="B6" s="56"/>
      <c r="C6" s="54" t="s">
        <v>68</v>
      </c>
      <c r="D6" s="54"/>
      <c r="E6" s="54"/>
      <c r="G6" s="55" t="s">
        <v>69</v>
      </c>
      <c r="H6" s="55"/>
      <c r="I6" s="55"/>
      <c r="L6" s="49" t="s">
        <v>81</v>
      </c>
      <c r="M6" s="49"/>
      <c r="N6" s="49"/>
      <c r="P6" s="49" t="s">
        <v>81</v>
      </c>
      <c r="Q6" s="49"/>
      <c r="R6" s="49"/>
      <c r="T6" s="49" t="s">
        <v>81</v>
      </c>
      <c r="U6" s="49"/>
      <c r="V6" s="49"/>
      <c r="W6" s="3"/>
      <c r="X6" s="3"/>
      <c r="Z6" s="49" t="s">
        <v>82</v>
      </c>
      <c r="AA6" s="49"/>
      <c r="AB6" s="49"/>
      <c r="AC6" s="49"/>
      <c r="AD6" s="49"/>
      <c r="AE6" s="49"/>
      <c r="AF6" s="49"/>
      <c r="AG6" s="49"/>
    </row>
    <row r="7" spans="1:33" ht="16" thickBot="1" x14ac:dyDescent="0.25">
      <c r="B7" s="18" t="s">
        <v>0</v>
      </c>
      <c r="C7" s="18" t="s">
        <v>61</v>
      </c>
      <c r="D7" s="18" t="s">
        <v>62</v>
      </c>
      <c r="E7" s="18" t="s">
        <v>63</v>
      </c>
      <c r="F7" s="18"/>
      <c r="G7" s="18" t="s">
        <v>64</v>
      </c>
      <c r="H7" s="18" t="s">
        <v>62</v>
      </c>
      <c r="I7" s="18" t="s">
        <v>65</v>
      </c>
      <c r="K7" s="34"/>
      <c r="L7" s="34"/>
      <c r="M7" s="67" t="s">
        <v>51</v>
      </c>
      <c r="N7" s="68"/>
      <c r="O7" s="34"/>
      <c r="P7" s="34"/>
      <c r="Q7" s="67" t="s">
        <v>83</v>
      </c>
      <c r="R7" s="68"/>
      <c r="S7" s="34"/>
      <c r="T7" s="34"/>
      <c r="U7" s="67" t="s">
        <v>83</v>
      </c>
      <c r="V7" s="68"/>
      <c r="W7" s="34"/>
      <c r="X7" s="69"/>
      <c r="Y7" s="34"/>
      <c r="Z7" s="34"/>
      <c r="AA7" s="70" t="s">
        <v>51</v>
      </c>
      <c r="AB7" s="69"/>
      <c r="AC7" s="69"/>
      <c r="AD7" s="71" t="s">
        <v>84</v>
      </c>
      <c r="AE7" s="72"/>
      <c r="AF7" s="72"/>
      <c r="AG7" s="73"/>
    </row>
    <row r="8" spans="1:33" ht="16" thickBot="1" x14ac:dyDescent="0.25">
      <c r="B8" s="18">
        <v>10052</v>
      </c>
      <c r="C8" s="18">
        <v>21.2</v>
      </c>
      <c r="D8" s="18">
        <v>21</v>
      </c>
      <c r="E8" s="18">
        <f>C8-D8</f>
        <v>0.19999999999999929</v>
      </c>
      <c r="F8" s="18"/>
      <c r="G8" s="18">
        <v>16.899999999999999</v>
      </c>
      <c r="H8" s="18">
        <v>16.899999999999999</v>
      </c>
      <c r="I8" s="18">
        <f>G8-H8</f>
        <v>0</v>
      </c>
      <c r="K8" s="34"/>
      <c r="L8" s="34"/>
      <c r="M8" s="74" t="s">
        <v>42</v>
      </c>
      <c r="N8" s="75"/>
      <c r="O8" s="34"/>
      <c r="P8" s="34"/>
      <c r="Q8" s="74" t="s">
        <v>85</v>
      </c>
      <c r="R8" s="75"/>
      <c r="S8" s="34"/>
      <c r="T8" s="34"/>
      <c r="U8" s="74" t="s">
        <v>86</v>
      </c>
      <c r="V8" s="75"/>
      <c r="W8" s="34"/>
      <c r="X8" s="34"/>
      <c r="Y8" s="34"/>
      <c r="Z8" s="34"/>
      <c r="AA8" s="76" t="s">
        <v>87</v>
      </c>
      <c r="AB8" s="34"/>
      <c r="AC8" s="34"/>
      <c r="AD8" s="77" t="s">
        <v>87</v>
      </c>
      <c r="AE8" s="78"/>
      <c r="AF8" s="78"/>
      <c r="AG8" s="79"/>
    </row>
    <row r="9" spans="1:33" ht="16" thickBot="1" x14ac:dyDescent="0.25">
      <c r="B9" s="18">
        <v>10053</v>
      </c>
      <c r="C9" s="18">
        <v>20</v>
      </c>
      <c r="D9" s="18">
        <v>19.399999999999999</v>
      </c>
      <c r="E9" s="18">
        <f t="shared" ref="E9:E15" si="0">C9-D9</f>
        <v>0.60000000000000142</v>
      </c>
      <c r="F9" s="18"/>
      <c r="G9" s="18">
        <v>19.600000000000001</v>
      </c>
      <c r="H9" s="18">
        <v>19.600000000000001</v>
      </c>
      <c r="I9" s="18">
        <f t="shared" ref="I9:I15" si="1">G9-H9</f>
        <v>0</v>
      </c>
      <c r="K9" s="34"/>
      <c r="L9" s="34" t="s">
        <v>88</v>
      </c>
      <c r="M9" s="80" t="s">
        <v>89</v>
      </c>
      <c r="N9" s="81" t="s">
        <v>90</v>
      </c>
      <c r="O9" s="34"/>
      <c r="P9" s="34" t="s">
        <v>88</v>
      </c>
      <c r="Q9" s="80" t="s">
        <v>89</v>
      </c>
      <c r="R9" s="81" t="s">
        <v>90</v>
      </c>
      <c r="S9" s="34"/>
      <c r="T9" s="34" t="s">
        <v>88</v>
      </c>
      <c r="U9" s="80" t="s">
        <v>89</v>
      </c>
      <c r="V9" s="81" t="s">
        <v>90</v>
      </c>
      <c r="W9" s="34"/>
      <c r="X9" s="34"/>
      <c r="Y9" s="34"/>
      <c r="Z9" s="34" t="s">
        <v>88</v>
      </c>
      <c r="AA9" s="82" t="s">
        <v>91</v>
      </c>
      <c r="AB9" s="34"/>
      <c r="AC9" s="34" t="s">
        <v>88</v>
      </c>
      <c r="AD9" s="83" t="s">
        <v>92</v>
      </c>
      <c r="AE9" s="83" t="s">
        <v>93</v>
      </c>
      <c r="AF9" s="83" t="s">
        <v>94</v>
      </c>
      <c r="AG9" s="84" t="s">
        <v>30</v>
      </c>
    </row>
    <row r="10" spans="1:33" ht="16" thickBot="1" x14ac:dyDescent="0.25">
      <c r="B10" s="18">
        <v>10054</v>
      </c>
      <c r="C10" s="18">
        <v>20.9</v>
      </c>
      <c r="D10" s="18">
        <v>20.8</v>
      </c>
      <c r="E10" s="18">
        <f t="shared" si="0"/>
        <v>9.9999999999997868E-2</v>
      </c>
      <c r="F10" s="18"/>
      <c r="G10" s="18">
        <v>16.899999999999999</v>
      </c>
      <c r="H10" s="18">
        <v>16.899999999999999</v>
      </c>
      <c r="I10" s="18">
        <f t="shared" si="1"/>
        <v>0</v>
      </c>
      <c r="K10" s="34"/>
      <c r="L10" s="85">
        <v>10052</v>
      </c>
      <c r="M10" s="86">
        <v>22</v>
      </c>
      <c r="N10" s="87">
        <v>10</v>
      </c>
      <c r="O10" s="34"/>
      <c r="P10" s="85">
        <v>10052</v>
      </c>
      <c r="Q10" s="86">
        <v>5</v>
      </c>
      <c r="R10" s="87">
        <v>3</v>
      </c>
      <c r="S10" s="34"/>
      <c r="T10" s="85">
        <v>10052</v>
      </c>
      <c r="U10" s="86">
        <v>21</v>
      </c>
      <c r="V10" s="87">
        <v>53</v>
      </c>
      <c r="W10" s="34"/>
      <c r="X10" s="34"/>
      <c r="Y10" s="34"/>
      <c r="Z10" s="85">
        <v>10052</v>
      </c>
      <c r="AA10" s="88">
        <v>3</v>
      </c>
      <c r="AB10" s="34"/>
      <c r="AC10" s="85">
        <v>10052</v>
      </c>
      <c r="AD10" s="86">
        <v>0</v>
      </c>
      <c r="AE10" s="86">
        <v>2</v>
      </c>
      <c r="AF10" s="88">
        <v>7</v>
      </c>
      <c r="AG10" s="5">
        <f>AVERAGE(AD10:AF10)</f>
        <v>3</v>
      </c>
    </row>
    <row r="11" spans="1:33" ht="16" thickBot="1" x14ac:dyDescent="0.25">
      <c r="B11" s="18">
        <v>10055</v>
      </c>
      <c r="C11" s="18">
        <v>20.399999999999999</v>
      </c>
      <c r="D11" s="18">
        <v>18.3</v>
      </c>
      <c r="E11" s="18">
        <f t="shared" si="0"/>
        <v>2.0999999999999979</v>
      </c>
      <c r="F11" s="18"/>
      <c r="G11" s="18">
        <v>17.2</v>
      </c>
      <c r="H11" s="18">
        <v>17</v>
      </c>
      <c r="I11" s="18">
        <f t="shared" si="1"/>
        <v>0.19999999999999929</v>
      </c>
      <c r="K11" s="34"/>
      <c r="L11" s="85">
        <v>10053</v>
      </c>
      <c r="M11" s="86">
        <v>61</v>
      </c>
      <c r="N11" s="87">
        <v>37</v>
      </c>
      <c r="O11" s="34"/>
      <c r="P11" s="85">
        <v>10053</v>
      </c>
      <c r="Q11" s="86">
        <v>6</v>
      </c>
      <c r="R11" s="87">
        <v>5</v>
      </c>
      <c r="S11" s="34"/>
      <c r="T11" s="85">
        <v>10053</v>
      </c>
      <c r="U11" s="86">
        <v>15</v>
      </c>
      <c r="V11" s="87">
        <v>35</v>
      </c>
      <c r="W11" s="34"/>
      <c r="X11" s="34"/>
      <c r="Y11" s="34"/>
      <c r="Z11" s="85">
        <v>10053</v>
      </c>
      <c r="AA11" s="88">
        <v>113.66670000000001</v>
      </c>
      <c r="AB11" s="34"/>
      <c r="AC11" s="85">
        <v>10053</v>
      </c>
      <c r="AD11" s="86">
        <v>0</v>
      </c>
      <c r="AE11" s="86">
        <v>148</v>
      </c>
      <c r="AF11" s="88">
        <v>193</v>
      </c>
      <c r="AG11" s="5">
        <f t="shared" ref="AG11:AG16" si="2">AVERAGE(AD11:AF11)</f>
        <v>113.66666666666667</v>
      </c>
    </row>
    <row r="12" spans="1:33" ht="16" thickBot="1" x14ac:dyDescent="0.25">
      <c r="B12" s="18">
        <v>10056</v>
      </c>
      <c r="C12" s="18">
        <v>19.600000000000001</v>
      </c>
      <c r="D12" s="18">
        <v>19.399999999999999</v>
      </c>
      <c r="E12" s="18">
        <f t="shared" si="0"/>
        <v>0.20000000000000284</v>
      </c>
      <c r="F12" s="18"/>
      <c r="G12" s="18">
        <v>15.9</v>
      </c>
      <c r="H12" s="18">
        <v>15.9</v>
      </c>
      <c r="I12" s="18">
        <f t="shared" si="1"/>
        <v>0</v>
      </c>
      <c r="K12" s="34"/>
      <c r="L12" s="85">
        <v>10054</v>
      </c>
      <c r="M12" s="86">
        <v>32</v>
      </c>
      <c r="N12" s="87">
        <v>31</v>
      </c>
      <c r="O12" s="34"/>
      <c r="P12" s="85">
        <v>10054</v>
      </c>
      <c r="Q12" s="86">
        <v>4</v>
      </c>
      <c r="R12" s="87">
        <v>5</v>
      </c>
      <c r="S12" s="34"/>
      <c r="T12" s="85">
        <v>10054</v>
      </c>
      <c r="U12" s="86">
        <v>27</v>
      </c>
      <c r="V12" s="87">
        <v>21</v>
      </c>
      <c r="W12" s="34"/>
      <c r="X12" s="34"/>
      <c r="Y12" s="34"/>
      <c r="Z12" s="85">
        <v>10054</v>
      </c>
      <c r="AA12" s="88">
        <v>14.33333</v>
      </c>
      <c r="AB12" s="34"/>
      <c r="AC12" s="85">
        <v>10054</v>
      </c>
      <c r="AD12" s="86">
        <v>0</v>
      </c>
      <c r="AE12" s="86">
        <v>22</v>
      </c>
      <c r="AF12" s="88">
        <v>21</v>
      </c>
      <c r="AG12" s="5">
        <f t="shared" si="2"/>
        <v>14.333333333333334</v>
      </c>
    </row>
    <row r="13" spans="1:33" ht="16" thickBot="1" x14ac:dyDescent="0.25">
      <c r="B13" s="18">
        <v>10057</v>
      </c>
      <c r="C13" s="18">
        <v>20.6</v>
      </c>
      <c r="D13" s="18">
        <v>19.399999999999999</v>
      </c>
      <c r="E13" s="18">
        <f t="shared" si="0"/>
        <v>1.2000000000000028</v>
      </c>
      <c r="F13" s="18"/>
      <c r="G13" s="18">
        <v>18.100000000000001</v>
      </c>
      <c r="H13" s="18">
        <v>18.100000000000001</v>
      </c>
      <c r="I13" s="18">
        <f t="shared" si="1"/>
        <v>0</v>
      </c>
      <c r="K13" s="34"/>
      <c r="L13" s="64">
        <v>10055</v>
      </c>
      <c r="M13" s="86">
        <v>44</v>
      </c>
      <c r="N13" s="87">
        <v>31</v>
      </c>
      <c r="O13" s="34"/>
      <c r="P13" s="85">
        <v>10055</v>
      </c>
      <c r="Q13" s="86">
        <v>3</v>
      </c>
      <c r="R13" s="87">
        <v>4</v>
      </c>
      <c r="S13" s="34"/>
      <c r="T13" s="85">
        <v>10055</v>
      </c>
      <c r="U13" s="86">
        <v>55</v>
      </c>
      <c r="V13" s="87">
        <v>45</v>
      </c>
      <c r="W13" s="34"/>
      <c r="X13" s="34"/>
      <c r="Y13" s="34"/>
      <c r="Z13" s="85">
        <v>10055</v>
      </c>
      <c r="AA13" s="88">
        <v>110</v>
      </c>
      <c r="AB13" s="34"/>
      <c r="AC13" s="85">
        <v>10055</v>
      </c>
      <c r="AD13" s="89"/>
      <c r="AE13" s="86">
        <v>220</v>
      </c>
      <c r="AF13" s="88">
        <v>0</v>
      </c>
      <c r="AG13" s="5">
        <f t="shared" si="2"/>
        <v>110</v>
      </c>
    </row>
    <row r="14" spans="1:33" ht="16" thickBot="1" x14ac:dyDescent="0.25">
      <c r="B14" s="18">
        <v>10058</v>
      </c>
      <c r="C14" s="18">
        <v>20.3</v>
      </c>
      <c r="D14" s="18">
        <v>17.3</v>
      </c>
      <c r="E14" s="18">
        <f t="shared" si="0"/>
        <v>3</v>
      </c>
      <c r="F14" s="18"/>
      <c r="G14" s="18">
        <v>17</v>
      </c>
      <c r="H14" s="18">
        <v>17</v>
      </c>
      <c r="I14" s="18">
        <f t="shared" si="1"/>
        <v>0</v>
      </c>
      <c r="K14" s="34"/>
      <c r="L14" s="64">
        <v>10056</v>
      </c>
      <c r="M14" s="86">
        <v>480</v>
      </c>
      <c r="N14" s="87">
        <v>52</v>
      </c>
      <c r="O14" s="34"/>
      <c r="P14" s="85">
        <v>10056</v>
      </c>
      <c r="Q14" s="86">
        <v>34</v>
      </c>
      <c r="R14" s="87">
        <v>22</v>
      </c>
      <c r="S14" s="34"/>
      <c r="T14" s="85">
        <v>10056</v>
      </c>
      <c r="U14" s="86">
        <v>34</v>
      </c>
      <c r="V14" s="87">
        <v>29</v>
      </c>
      <c r="W14" s="34"/>
      <c r="X14" s="34"/>
      <c r="Y14" s="34"/>
      <c r="Z14" s="85">
        <v>10056</v>
      </c>
      <c r="AA14" s="88">
        <v>48.666670000000003</v>
      </c>
      <c r="AB14" s="34"/>
      <c r="AC14" s="85">
        <v>10056</v>
      </c>
      <c r="AD14" s="86">
        <v>12</v>
      </c>
      <c r="AE14" s="86">
        <v>122</v>
      </c>
      <c r="AF14" s="88">
        <v>12</v>
      </c>
      <c r="AG14" s="5">
        <f t="shared" si="2"/>
        <v>48.666666666666664</v>
      </c>
    </row>
    <row r="15" spans="1:33" ht="16" thickBot="1" x14ac:dyDescent="0.25">
      <c r="B15" s="18">
        <v>10059</v>
      </c>
      <c r="C15" s="18">
        <v>19.5</v>
      </c>
      <c r="D15" s="18">
        <v>18.100000000000001</v>
      </c>
      <c r="E15" s="18">
        <f t="shared" si="0"/>
        <v>1.3999999999999986</v>
      </c>
      <c r="F15" s="18"/>
      <c r="G15" s="18">
        <v>8.5</v>
      </c>
      <c r="H15" s="18">
        <v>8.5</v>
      </c>
      <c r="I15" s="18">
        <f t="shared" si="1"/>
        <v>0</v>
      </c>
      <c r="K15" s="34"/>
      <c r="L15" s="64">
        <v>10057</v>
      </c>
      <c r="M15" s="86">
        <v>254</v>
      </c>
      <c r="N15" s="87">
        <v>43</v>
      </c>
      <c r="O15" s="34"/>
      <c r="P15" s="85">
        <v>10057</v>
      </c>
      <c r="Q15" s="86">
        <v>10</v>
      </c>
      <c r="R15" s="87">
        <v>5</v>
      </c>
      <c r="S15" s="34"/>
      <c r="T15" s="85">
        <v>10057</v>
      </c>
      <c r="U15" s="86">
        <v>15</v>
      </c>
      <c r="V15" s="87">
        <v>30</v>
      </c>
      <c r="W15" s="34"/>
      <c r="X15" s="34"/>
      <c r="Y15" s="34"/>
      <c r="Z15" s="85">
        <v>10057</v>
      </c>
      <c r="AA15" s="88">
        <v>84</v>
      </c>
      <c r="AB15" s="34"/>
      <c r="AC15" s="85">
        <v>10057</v>
      </c>
      <c r="AD15" s="86">
        <v>61</v>
      </c>
      <c r="AE15" s="86">
        <v>148</v>
      </c>
      <c r="AF15" s="88">
        <v>43</v>
      </c>
      <c r="AG15" s="5">
        <f t="shared" si="2"/>
        <v>84</v>
      </c>
    </row>
    <row r="16" spans="1:33" ht="16" thickBot="1" x14ac:dyDescent="0.25">
      <c r="K16" s="34"/>
      <c r="L16" s="85">
        <v>10058</v>
      </c>
      <c r="M16" s="86">
        <v>127</v>
      </c>
      <c r="N16" s="87">
        <v>118</v>
      </c>
      <c r="O16" s="34"/>
      <c r="P16" s="85">
        <v>10058</v>
      </c>
      <c r="Q16" s="86">
        <v>4</v>
      </c>
      <c r="R16" s="87">
        <v>13</v>
      </c>
      <c r="S16" s="34"/>
      <c r="T16" s="85">
        <v>10058</v>
      </c>
      <c r="U16" s="86">
        <v>49</v>
      </c>
      <c r="V16" s="87">
        <v>46</v>
      </c>
      <c r="W16" s="34"/>
      <c r="X16" s="34"/>
      <c r="Y16" s="34"/>
      <c r="Z16" s="85">
        <v>10058</v>
      </c>
      <c r="AA16" s="88">
        <v>5</v>
      </c>
      <c r="AB16" s="34"/>
      <c r="AC16" s="85">
        <v>10058</v>
      </c>
      <c r="AD16" s="86">
        <v>7</v>
      </c>
      <c r="AE16" s="86">
        <v>8</v>
      </c>
      <c r="AF16" s="88">
        <v>0</v>
      </c>
      <c r="AG16" s="5">
        <f t="shared" si="2"/>
        <v>5</v>
      </c>
    </row>
    <row r="17" spans="1:33" x14ac:dyDescent="0.2">
      <c r="A17" s="57" t="s">
        <v>67</v>
      </c>
      <c r="B17" s="57"/>
      <c r="C17" s="54" t="s">
        <v>68</v>
      </c>
      <c r="D17" s="54"/>
      <c r="E17" s="54"/>
      <c r="F17" s="34"/>
      <c r="G17" s="55" t="s">
        <v>69</v>
      </c>
      <c r="H17" s="55"/>
      <c r="I17" s="55"/>
      <c r="K17" s="34"/>
      <c r="L17" s="34" t="s">
        <v>30</v>
      </c>
      <c r="M17" s="34">
        <f>AVERAGE(M10:M16)</f>
        <v>145.71428571428572</v>
      </c>
      <c r="N17" s="34">
        <f>AVERAGE(N10:N16)</f>
        <v>46</v>
      </c>
      <c r="O17" s="34"/>
      <c r="P17" s="34" t="s">
        <v>30</v>
      </c>
      <c r="Q17" s="34">
        <f>AVERAGE(Q10:Q16)</f>
        <v>9.4285714285714288</v>
      </c>
      <c r="R17" s="34">
        <f>AVERAGE(R10:R16)</f>
        <v>8.1428571428571423</v>
      </c>
      <c r="S17" s="34"/>
      <c r="T17" s="34" t="s">
        <v>30</v>
      </c>
      <c r="U17" s="34">
        <f>AVERAGE(U10:U16)</f>
        <v>30.857142857142858</v>
      </c>
      <c r="V17" s="34">
        <f>AVERAGE(V10:V16)</f>
        <v>37</v>
      </c>
      <c r="W17" s="34"/>
      <c r="X17" s="34"/>
      <c r="Y17" s="34"/>
      <c r="Z17" s="34" t="s">
        <v>30</v>
      </c>
      <c r="AA17" s="34">
        <f>AVERAGE(AA10:AA16)</f>
        <v>54.095242857142857</v>
      </c>
      <c r="AB17" s="34"/>
      <c r="AC17" s="34" t="s">
        <v>95</v>
      </c>
      <c r="AD17" s="34">
        <f>AVERAGE(AD10:AD16)</f>
        <v>13.333333333333334</v>
      </c>
      <c r="AE17" s="34">
        <f t="shared" ref="AE17:AF17" si="3">AVERAGE(AE10:AE16)</f>
        <v>95.714285714285708</v>
      </c>
      <c r="AF17" s="34">
        <f t="shared" si="3"/>
        <v>39.428571428571431</v>
      </c>
      <c r="AG17" s="34"/>
    </row>
    <row r="18" spans="1:33" x14ac:dyDescent="0.2">
      <c r="B18" s="18" t="s">
        <v>0</v>
      </c>
      <c r="C18" s="18" t="s">
        <v>61</v>
      </c>
      <c r="D18" s="18" t="s">
        <v>62</v>
      </c>
      <c r="E18" s="18" t="s">
        <v>63</v>
      </c>
      <c r="F18" s="18"/>
      <c r="G18" s="18" t="s">
        <v>64</v>
      </c>
      <c r="H18" s="18" t="s">
        <v>62</v>
      </c>
      <c r="I18" s="18" t="s">
        <v>65</v>
      </c>
      <c r="K18" s="34"/>
      <c r="L18" s="34" t="s">
        <v>96</v>
      </c>
      <c r="M18" s="34">
        <f>STDEV(M10:M13)/SQRT(4)</f>
        <v>8.3902224841379098</v>
      </c>
      <c r="N18" s="34">
        <f t="shared" ref="N18" si="4">STDEV(N10:N13)/SQRT(4)</f>
        <v>5.9213596411635052</v>
      </c>
      <c r="O18" s="34"/>
      <c r="P18" s="34" t="s">
        <v>96</v>
      </c>
      <c r="Q18" s="34">
        <f>STDEV(Q10:Q13)/SQRT(4)</f>
        <v>0.6454972243679028</v>
      </c>
      <c r="R18" s="34">
        <f t="shared" ref="R18" si="5">STDEV(R10:R13)/SQRT(4)</f>
        <v>0.47871355387816905</v>
      </c>
      <c r="S18" s="34"/>
      <c r="T18" s="34" t="s">
        <v>96</v>
      </c>
      <c r="U18" s="34">
        <f>STDEV(U10:U13)/SQRT(4)</f>
        <v>8.8459030064770658</v>
      </c>
      <c r="V18" s="34">
        <f t="shared" ref="V18" si="6">STDEV(V10:V13)/SQRT(4)</f>
        <v>6.8980673621916262</v>
      </c>
      <c r="W18" s="34"/>
      <c r="X18" s="34"/>
      <c r="Y18" s="34"/>
      <c r="Z18" s="34" t="s">
        <v>96</v>
      </c>
      <c r="AA18" s="34">
        <f>STDEV(AA10:AA16)/SQRT(7)</f>
        <v>18.387327875116121</v>
      </c>
      <c r="AB18" s="34"/>
      <c r="AC18" s="34" t="s">
        <v>96</v>
      </c>
      <c r="AD18" s="34">
        <f>STDEV(AD10:AD16)/SQRT(7)</f>
        <v>9.0195554742116268</v>
      </c>
      <c r="AE18" s="34">
        <f t="shared" ref="AE18:AF18" si="7">STDEV(AE10:AE16)/SQRT(7)</f>
        <v>32.188221955446082</v>
      </c>
      <c r="AF18" s="34">
        <f t="shared" si="7"/>
        <v>26.208738221892204</v>
      </c>
      <c r="AG18" s="34"/>
    </row>
    <row r="19" spans="1:33" x14ac:dyDescent="0.2">
      <c r="B19" s="18">
        <v>10052</v>
      </c>
      <c r="C19" s="18">
        <v>19.8</v>
      </c>
      <c r="D19" s="18">
        <v>19.600000000000001</v>
      </c>
      <c r="E19" s="18">
        <f>C19-D19</f>
        <v>0.19999999999999929</v>
      </c>
      <c r="F19" s="18"/>
      <c r="G19" s="18">
        <v>17</v>
      </c>
      <c r="H19" s="18">
        <v>17</v>
      </c>
      <c r="I19" s="18">
        <f>G19-H19</f>
        <v>0</v>
      </c>
    </row>
    <row r="20" spans="1:33" x14ac:dyDescent="0.2">
      <c r="B20" s="18">
        <v>10053</v>
      </c>
      <c r="C20" s="18">
        <v>21.1</v>
      </c>
      <c r="D20" s="18">
        <v>20.399999999999999</v>
      </c>
      <c r="E20" s="18">
        <f t="shared" ref="E20:E26" si="8">C20-D20</f>
        <v>0.70000000000000284</v>
      </c>
      <c r="F20" s="18"/>
      <c r="G20" s="18">
        <v>19.5</v>
      </c>
      <c r="H20" s="18">
        <v>19.5</v>
      </c>
      <c r="I20" s="18">
        <f t="shared" ref="I20:I26" si="9">G20-H20</f>
        <v>0</v>
      </c>
    </row>
    <row r="21" spans="1:33" x14ac:dyDescent="0.2">
      <c r="B21" s="18">
        <v>10054</v>
      </c>
      <c r="C21" s="18">
        <v>19.5</v>
      </c>
      <c r="D21" s="18">
        <v>19.399999999999999</v>
      </c>
      <c r="E21" s="18">
        <f t="shared" si="8"/>
        <v>0.10000000000000142</v>
      </c>
      <c r="F21" s="18"/>
      <c r="G21" s="18">
        <v>16.899999999999999</v>
      </c>
      <c r="H21" s="18">
        <v>16.899999999999999</v>
      </c>
      <c r="I21" s="18">
        <f t="shared" si="9"/>
        <v>0</v>
      </c>
    </row>
    <row r="22" spans="1:33" x14ac:dyDescent="0.2">
      <c r="B22" s="18">
        <v>10055</v>
      </c>
      <c r="C22" s="18">
        <v>19.8</v>
      </c>
      <c r="D22" s="18">
        <v>17.8</v>
      </c>
      <c r="E22" s="18">
        <f t="shared" si="8"/>
        <v>2</v>
      </c>
      <c r="F22" s="18"/>
      <c r="G22" s="18">
        <v>17.100000000000001</v>
      </c>
      <c r="H22" s="18">
        <v>17.100000000000001</v>
      </c>
      <c r="I22" s="18">
        <f t="shared" si="9"/>
        <v>0</v>
      </c>
    </row>
    <row r="23" spans="1:33" x14ac:dyDescent="0.2">
      <c r="B23" s="18">
        <v>10056</v>
      </c>
      <c r="C23" s="18">
        <v>20.6</v>
      </c>
      <c r="D23" s="18">
        <v>19.399999999999999</v>
      </c>
      <c r="E23" s="18">
        <f t="shared" si="8"/>
        <v>1.2000000000000028</v>
      </c>
      <c r="F23" s="18"/>
      <c r="G23" s="18">
        <v>15.7</v>
      </c>
      <c r="H23" s="18">
        <v>15.7</v>
      </c>
      <c r="I23" s="18">
        <f t="shared" si="9"/>
        <v>0</v>
      </c>
    </row>
    <row r="24" spans="1:33" x14ac:dyDescent="0.2">
      <c r="B24" s="18">
        <v>10057</v>
      </c>
      <c r="C24" s="18">
        <v>19.899999999999999</v>
      </c>
      <c r="D24" s="18">
        <v>14.8</v>
      </c>
      <c r="E24" s="18">
        <f t="shared" si="8"/>
        <v>5.0999999999999979</v>
      </c>
      <c r="F24" s="18"/>
      <c r="G24" s="18">
        <v>18.2</v>
      </c>
      <c r="H24" s="18">
        <v>18.100000000000001</v>
      </c>
      <c r="I24" s="18">
        <f t="shared" si="9"/>
        <v>9.9999999999997868E-2</v>
      </c>
    </row>
    <row r="25" spans="1:33" x14ac:dyDescent="0.2">
      <c r="B25" s="18">
        <v>10058</v>
      </c>
      <c r="C25" s="18">
        <v>21</v>
      </c>
      <c r="D25" s="18">
        <v>20.7</v>
      </c>
      <c r="E25" s="18">
        <f t="shared" si="8"/>
        <v>0.30000000000000071</v>
      </c>
      <c r="F25" s="18"/>
      <c r="G25" s="18">
        <v>17.2</v>
      </c>
      <c r="H25" s="18">
        <v>17.2</v>
      </c>
      <c r="I25" s="18">
        <f t="shared" si="9"/>
        <v>0</v>
      </c>
    </row>
    <row r="26" spans="1:33" x14ac:dyDescent="0.2">
      <c r="B26" s="18">
        <v>10059</v>
      </c>
      <c r="C26" s="18">
        <v>20.6</v>
      </c>
      <c r="D26" s="18">
        <v>20.399999999999999</v>
      </c>
      <c r="E26" s="18">
        <f t="shared" si="8"/>
        <v>0.20000000000000284</v>
      </c>
      <c r="F26" s="18"/>
      <c r="G26" s="18">
        <v>8.4</v>
      </c>
      <c r="H26" s="18">
        <v>8.3000000000000007</v>
      </c>
      <c r="I26" s="18">
        <f t="shared" si="9"/>
        <v>9.9999999999999645E-2</v>
      </c>
    </row>
    <row r="28" spans="1:33" s="34" customFormat="1" x14ac:dyDescent="0.2">
      <c r="C28" s="54" t="s">
        <v>68</v>
      </c>
      <c r="D28" s="54"/>
      <c r="E28" s="54"/>
      <c r="G28" s="55" t="s">
        <v>69</v>
      </c>
      <c r="H28" s="55"/>
      <c r="I28" s="55"/>
    </row>
    <row r="29" spans="1:33" x14ac:dyDescent="0.2">
      <c r="B29" s="52" t="s">
        <v>66</v>
      </c>
      <c r="C29" s="52"/>
      <c r="D29" s="35" t="s">
        <v>70</v>
      </c>
      <c r="E29" s="35">
        <f>AVERAGE(E8:E15)</f>
        <v>1.1000000000000001</v>
      </c>
      <c r="H29" s="35" t="s">
        <v>70</v>
      </c>
      <c r="I29" s="35">
        <f>AVERAGE(I8:I15)</f>
        <v>2.4999999999999911E-2</v>
      </c>
    </row>
    <row r="30" spans="1:33" x14ac:dyDescent="0.2">
      <c r="B30" s="35"/>
      <c r="C30" s="35"/>
      <c r="D30" s="35" t="s">
        <v>71</v>
      </c>
      <c r="E30" s="35">
        <f>STDEV(E8:E15)/SQRT(8)</f>
        <v>0.36790915027645449</v>
      </c>
      <c r="H30" s="35" t="s">
        <v>71</v>
      </c>
      <c r="I30" s="35">
        <f>STDEV(I8:I15)/SQRT(8)</f>
        <v>2.4999999999999911E-2</v>
      </c>
    </row>
    <row r="31" spans="1:33" x14ac:dyDescent="0.2">
      <c r="B31" s="53" t="s">
        <v>67</v>
      </c>
      <c r="C31" s="53"/>
      <c r="D31" s="36" t="s">
        <v>70</v>
      </c>
      <c r="E31" s="36">
        <f>AVERAGE(E19:E26)</f>
        <v>1.225000000000001</v>
      </c>
      <c r="H31" s="36" t="s">
        <v>70</v>
      </c>
      <c r="I31" s="36">
        <f>AVERAGE(I19:I26)</f>
        <v>2.4999999999999689E-2</v>
      </c>
    </row>
    <row r="32" spans="1:33" x14ac:dyDescent="0.2">
      <c r="B32" s="36"/>
      <c r="C32" s="36"/>
      <c r="D32" s="36" t="s">
        <v>71</v>
      </c>
      <c r="E32" s="36">
        <f>STDEV(E19:E26)/SQRT(8)</f>
        <v>0.59932998304058516</v>
      </c>
      <c r="H32" s="36" t="s">
        <v>71</v>
      </c>
      <c r="I32" s="36">
        <f>STDEV(I19:I26)/SQRT(8)</f>
        <v>1.6366341767699223E-2</v>
      </c>
    </row>
  </sheetData>
  <mergeCells count="23">
    <mergeCell ref="M8:N8"/>
    <mergeCell ref="Q8:R8"/>
    <mergeCell ref="U8:V8"/>
    <mergeCell ref="AD8:AG8"/>
    <mergeCell ref="M5:V5"/>
    <mergeCell ref="L6:N6"/>
    <mergeCell ref="P6:R6"/>
    <mergeCell ref="T6:V6"/>
    <mergeCell ref="Z6:AG6"/>
    <mergeCell ref="M7:N7"/>
    <mergeCell ref="Q7:R7"/>
    <mergeCell ref="U7:V7"/>
    <mergeCell ref="AD7:AG7"/>
    <mergeCell ref="B29:C29"/>
    <mergeCell ref="B31:C31"/>
    <mergeCell ref="C28:E28"/>
    <mergeCell ref="G28:I28"/>
    <mergeCell ref="C6:E6"/>
    <mergeCell ref="G6:I6"/>
    <mergeCell ref="A6:B6"/>
    <mergeCell ref="A17:B17"/>
    <mergeCell ref="C17:E17"/>
    <mergeCell ref="G17:I17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29269-D885-734E-AD88-48778D186EB8}">
  <dimension ref="A1:O68"/>
  <sheetViews>
    <sheetView workbookViewId="0">
      <selection activeCell="O23" sqref="O23"/>
    </sheetView>
  </sheetViews>
  <sheetFormatPr baseColWidth="10" defaultColWidth="8.83203125" defaultRowHeight="15" x14ac:dyDescent="0.2"/>
  <cols>
    <col min="1" max="1" width="8.83203125" style="34"/>
    <col min="2" max="3" width="12.5" style="34" customWidth="1"/>
    <col min="4" max="4" width="12" style="34" customWidth="1"/>
    <col min="5" max="5" width="12.5" style="34" customWidth="1"/>
    <col min="6" max="6" width="13" style="34" customWidth="1"/>
    <col min="7" max="7" width="12" style="34" customWidth="1"/>
    <col min="8" max="9" width="12.5" style="34" customWidth="1"/>
    <col min="10" max="10" width="13.1640625" style="34" customWidth="1"/>
    <col min="11" max="11" width="11.1640625" style="34" customWidth="1"/>
    <col min="12" max="12" width="12" style="34" customWidth="1"/>
    <col min="13" max="13" width="11.33203125" style="34" customWidth="1"/>
    <col min="14" max="16384" width="8.83203125" style="34"/>
  </cols>
  <sheetData>
    <row r="1" spans="1:13" x14ac:dyDescent="0.2">
      <c r="A1" s="420" t="s">
        <v>138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2"/>
    </row>
    <row r="2" spans="1:13" x14ac:dyDescent="0.2">
      <c r="A2" s="23" t="s">
        <v>139</v>
      </c>
      <c r="M2" s="11"/>
    </row>
    <row r="3" spans="1:13" ht="16" x14ac:dyDescent="0.2">
      <c r="A3" s="24"/>
      <c r="B3" s="423" t="s">
        <v>92</v>
      </c>
      <c r="C3" s="424"/>
      <c r="D3" s="424"/>
      <c r="E3" s="424"/>
      <c r="F3" s="424"/>
      <c r="G3" s="424"/>
      <c r="H3" s="424" t="s">
        <v>93</v>
      </c>
      <c r="I3" s="424"/>
      <c r="J3" s="424"/>
      <c r="K3" s="424"/>
      <c r="L3" s="424"/>
      <c r="M3" s="425"/>
    </row>
    <row r="4" spans="1:13" ht="30" customHeight="1" x14ac:dyDescent="0.2">
      <c r="A4" s="426" t="s">
        <v>0</v>
      </c>
      <c r="B4" s="427" t="s">
        <v>140</v>
      </c>
      <c r="C4" s="428" t="s">
        <v>141</v>
      </c>
      <c r="D4" s="427" t="s">
        <v>142</v>
      </c>
      <c r="E4" s="427" t="s">
        <v>143</v>
      </c>
      <c r="F4" s="429" t="s">
        <v>144</v>
      </c>
      <c r="G4" s="427" t="s">
        <v>145</v>
      </c>
      <c r="H4" s="427" t="s">
        <v>140</v>
      </c>
      <c r="I4" s="428" t="s">
        <v>141</v>
      </c>
      <c r="J4" s="427" t="s">
        <v>142</v>
      </c>
      <c r="K4" s="427" t="s">
        <v>143</v>
      </c>
      <c r="L4" s="429" t="s">
        <v>144</v>
      </c>
      <c r="M4" s="430" t="s">
        <v>145</v>
      </c>
    </row>
    <row r="5" spans="1:13" x14ac:dyDescent="0.2">
      <c r="A5" s="431">
        <v>10052</v>
      </c>
      <c r="B5" s="43">
        <v>21</v>
      </c>
      <c r="C5" s="42">
        <v>23</v>
      </c>
      <c r="D5" s="43">
        <v>7</v>
      </c>
      <c r="E5" s="43">
        <v>74</v>
      </c>
      <c r="F5" s="398">
        <v>76</v>
      </c>
      <c r="G5" s="43">
        <v>19</v>
      </c>
      <c r="H5" s="43">
        <v>55</v>
      </c>
      <c r="I5" s="42">
        <v>10</v>
      </c>
      <c r="J5" s="43">
        <v>56</v>
      </c>
      <c r="K5" s="43">
        <v>30</v>
      </c>
      <c r="L5" s="398">
        <v>32</v>
      </c>
      <c r="M5" s="432">
        <v>9</v>
      </c>
    </row>
    <row r="6" spans="1:13" x14ac:dyDescent="0.2">
      <c r="A6" s="431">
        <v>10053</v>
      </c>
      <c r="B6" s="43">
        <v>6</v>
      </c>
      <c r="C6" s="42">
        <v>1</v>
      </c>
      <c r="D6" s="43">
        <v>7</v>
      </c>
      <c r="E6" s="43">
        <v>11</v>
      </c>
      <c r="F6" s="398">
        <v>12</v>
      </c>
      <c r="G6" s="43">
        <v>3</v>
      </c>
      <c r="H6" s="43">
        <v>219</v>
      </c>
      <c r="I6" s="42">
        <v>226</v>
      </c>
      <c r="J6" s="43">
        <v>28</v>
      </c>
      <c r="K6" s="43">
        <v>31</v>
      </c>
      <c r="L6" s="398">
        <v>34</v>
      </c>
      <c r="M6" s="432">
        <v>4</v>
      </c>
    </row>
    <row r="7" spans="1:13" x14ac:dyDescent="0.2">
      <c r="A7" s="431">
        <v>10054</v>
      </c>
      <c r="B7" s="43">
        <v>25</v>
      </c>
      <c r="C7" s="42">
        <v>26</v>
      </c>
      <c r="D7" s="43">
        <v>0</v>
      </c>
      <c r="E7" s="43">
        <v>20</v>
      </c>
      <c r="F7" s="398">
        <v>20</v>
      </c>
      <c r="G7" s="43">
        <v>0</v>
      </c>
      <c r="H7" s="43">
        <v>32</v>
      </c>
      <c r="I7" s="42">
        <v>32</v>
      </c>
      <c r="J7" s="43">
        <v>0</v>
      </c>
      <c r="K7" s="43">
        <v>7</v>
      </c>
      <c r="L7" s="398">
        <v>8</v>
      </c>
      <c r="M7" s="432">
        <v>0</v>
      </c>
    </row>
    <row r="8" spans="1:13" x14ac:dyDescent="0.2">
      <c r="A8" s="431">
        <v>10055</v>
      </c>
      <c r="B8" s="43">
        <v>32</v>
      </c>
      <c r="C8" s="42">
        <v>33</v>
      </c>
      <c r="D8" s="43">
        <v>2</v>
      </c>
      <c r="E8" s="43">
        <v>7</v>
      </c>
      <c r="F8" s="398">
        <v>7</v>
      </c>
      <c r="G8" s="43">
        <v>1</v>
      </c>
      <c r="H8" s="43">
        <v>11</v>
      </c>
      <c r="I8" s="42">
        <v>12</v>
      </c>
      <c r="J8" s="43">
        <v>3</v>
      </c>
      <c r="K8" s="43">
        <v>6</v>
      </c>
      <c r="L8" s="398">
        <v>6</v>
      </c>
      <c r="M8" s="432">
        <v>0</v>
      </c>
    </row>
    <row r="9" spans="1:13" x14ac:dyDescent="0.2">
      <c r="A9" s="431">
        <v>10056</v>
      </c>
      <c r="B9" s="43">
        <v>119</v>
      </c>
      <c r="C9" s="42">
        <v>129</v>
      </c>
      <c r="D9" s="43">
        <v>30</v>
      </c>
      <c r="E9" s="43">
        <v>33</v>
      </c>
      <c r="F9" s="398">
        <v>35</v>
      </c>
      <c r="G9" s="43">
        <v>13</v>
      </c>
      <c r="H9" s="43">
        <v>75</v>
      </c>
      <c r="I9" s="42">
        <v>76</v>
      </c>
      <c r="J9" s="43">
        <v>19</v>
      </c>
      <c r="K9" s="43">
        <v>15</v>
      </c>
      <c r="L9" s="398">
        <v>16</v>
      </c>
      <c r="M9" s="432">
        <v>0</v>
      </c>
    </row>
    <row r="10" spans="1:13" x14ac:dyDescent="0.2">
      <c r="A10" s="431">
        <v>10059</v>
      </c>
      <c r="B10" s="43">
        <v>19</v>
      </c>
      <c r="C10" s="42">
        <v>20</v>
      </c>
      <c r="D10" s="43">
        <v>3</v>
      </c>
      <c r="E10" s="43">
        <v>13</v>
      </c>
      <c r="F10" s="398">
        <v>14</v>
      </c>
      <c r="G10" s="43">
        <v>0</v>
      </c>
      <c r="H10" s="43">
        <v>0</v>
      </c>
      <c r="I10" s="42">
        <v>0</v>
      </c>
      <c r="J10" s="43">
        <v>0</v>
      </c>
      <c r="K10" s="43">
        <v>1</v>
      </c>
      <c r="L10" s="398">
        <v>1</v>
      </c>
      <c r="M10" s="432">
        <v>0</v>
      </c>
    </row>
    <row r="11" spans="1:13" x14ac:dyDescent="0.2">
      <c r="A11" s="431">
        <v>10025</v>
      </c>
      <c r="B11" s="43">
        <v>7</v>
      </c>
      <c r="C11" s="42">
        <v>7</v>
      </c>
      <c r="D11" s="43">
        <v>2</v>
      </c>
      <c r="E11" s="43">
        <v>0</v>
      </c>
      <c r="F11" s="398">
        <v>0</v>
      </c>
      <c r="G11" s="43">
        <v>0</v>
      </c>
      <c r="H11" s="43">
        <v>0</v>
      </c>
      <c r="I11" s="42">
        <v>0</v>
      </c>
      <c r="J11" s="43">
        <v>0</v>
      </c>
      <c r="K11" s="43">
        <v>0</v>
      </c>
      <c r="L11" s="398">
        <v>0</v>
      </c>
      <c r="M11" s="432">
        <v>0</v>
      </c>
    </row>
    <row r="12" spans="1:13" x14ac:dyDescent="0.2">
      <c r="A12" s="431">
        <v>10026</v>
      </c>
      <c r="B12" s="43">
        <v>111</v>
      </c>
      <c r="C12" s="42">
        <v>114</v>
      </c>
      <c r="D12" s="43">
        <v>15</v>
      </c>
      <c r="E12" s="43">
        <v>11</v>
      </c>
      <c r="F12" s="398">
        <v>11</v>
      </c>
      <c r="G12" s="43">
        <v>0</v>
      </c>
      <c r="H12" s="43">
        <v>62</v>
      </c>
      <c r="I12" s="42">
        <v>62</v>
      </c>
      <c r="J12" s="43">
        <v>3</v>
      </c>
      <c r="K12" s="43">
        <v>8</v>
      </c>
      <c r="L12" s="398">
        <v>9</v>
      </c>
      <c r="M12" s="432">
        <v>1</v>
      </c>
    </row>
    <row r="13" spans="1:13" x14ac:dyDescent="0.2">
      <c r="A13" s="431">
        <v>10041</v>
      </c>
      <c r="B13" s="43">
        <v>8</v>
      </c>
      <c r="C13" s="42">
        <v>8</v>
      </c>
      <c r="D13" s="43">
        <v>1</v>
      </c>
      <c r="E13" s="43">
        <v>1</v>
      </c>
      <c r="F13" s="398">
        <v>1</v>
      </c>
      <c r="G13" s="43">
        <v>0</v>
      </c>
      <c r="H13" s="43">
        <v>11</v>
      </c>
      <c r="I13" s="42">
        <v>11</v>
      </c>
      <c r="J13" s="43">
        <v>0</v>
      </c>
      <c r="K13" s="43">
        <v>3</v>
      </c>
      <c r="L13" s="398">
        <v>3</v>
      </c>
      <c r="M13" s="432">
        <v>0</v>
      </c>
    </row>
    <row r="14" spans="1:13" x14ac:dyDescent="0.2">
      <c r="A14" s="431">
        <v>10275</v>
      </c>
      <c r="B14" s="43">
        <v>2</v>
      </c>
      <c r="C14" s="42">
        <v>2</v>
      </c>
      <c r="D14" s="43">
        <v>1</v>
      </c>
      <c r="E14" s="43">
        <v>8</v>
      </c>
      <c r="F14" s="398">
        <v>8</v>
      </c>
      <c r="G14" s="43">
        <v>0</v>
      </c>
      <c r="H14" s="43">
        <v>121</v>
      </c>
      <c r="I14" s="42">
        <v>125</v>
      </c>
      <c r="J14" s="43">
        <v>21</v>
      </c>
      <c r="K14" s="43">
        <v>20</v>
      </c>
      <c r="L14" s="398">
        <v>22</v>
      </c>
      <c r="M14" s="432">
        <v>0</v>
      </c>
    </row>
    <row r="15" spans="1:13" x14ac:dyDescent="0.2">
      <c r="A15" s="431">
        <v>10299</v>
      </c>
      <c r="B15" s="43">
        <v>8</v>
      </c>
      <c r="C15" s="42">
        <v>9</v>
      </c>
      <c r="D15" s="43">
        <v>0</v>
      </c>
      <c r="E15" s="43">
        <v>0</v>
      </c>
      <c r="F15" s="398">
        <v>0</v>
      </c>
      <c r="G15" s="43">
        <v>0</v>
      </c>
      <c r="H15" s="43">
        <v>1</v>
      </c>
      <c r="I15" s="42">
        <v>1</v>
      </c>
      <c r="J15" s="43">
        <v>0</v>
      </c>
      <c r="K15" s="43">
        <v>11</v>
      </c>
      <c r="L15" s="398">
        <v>12</v>
      </c>
      <c r="M15" s="432">
        <v>3</v>
      </c>
    </row>
    <row r="16" spans="1:13" x14ac:dyDescent="0.2">
      <c r="A16" s="433" t="s">
        <v>77</v>
      </c>
      <c r="B16" s="43">
        <f>AVERAGE(B5:B9,B10:B15)</f>
        <v>32.545454545454547</v>
      </c>
      <c r="C16" s="42">
        <f>AVERAGE(C5:C9,C10:C15)</f>
        <v>33.81818181818182</v>
      </c>
      <c r="D16" s="43">
        <f>AVERAGE(D5:D9,D10:D15)</f>
        <v>6.1818181818181817</v>
      </c>
      <c r="E16" s="43">
        <f>AVERAGE(E5:E9,E10:E15)</f>
        <v>16.181818181818183</v>
      </c>
      <c r="F16" s="398">
        <f>AVERAGE(F5:F9,F10:F15)</f>
        <v>16.727272727272727</v>
      </c>
      <c r="G16" s="43">
        <f>AVERAGE(G5:G9,G10:G15)</f>
        <v>3.2727272727272729</v>
      </c>
      <c r="H16" s="43">
        <f>AVERAGE(H5:H9,H10:H15)</f>
        <v>53.363636363636367</v>
      </c>
      <c r="I16" s="42">
        <f>AVERAGE(I5:I9,I10:I15)</f>
        <v>50.454545454545453</v>
      </c>
      <c r="J16" s="43">
        <f>AVERAGE(J5:J9,J10:J15)</f>
        <v>11.818181818181818</v>
      </c>
      <c r="K16" s="43">
        <f>AVERAGE(K5:K9,K10:K15)</f>
        <v>12</v>
      </c>
      <c r="L16" s="398">
        <f>AVERAGE(L5:L9,L10:L15)</f>
        <v>13</v>
      </c>
      <c r="M16" s="432">
        <f>AVERAGE(M5:M9,M10:M15)</f>
        <v>1.5454545454545454</v>
      </c>
    </row>
    <row r="17" spans="1:13" x14ac:dyDescent="0.2">
      <c r="A17" s="433" t="s">
        <v>146</v>
      </c>
      <c r="B17" s="43">
        <f>STDEV(B5:B9,B10:B15)/SQRT(11)</f>
        <v>12.612665810326348</v>
      </c>
      <c r="C17" s="42">
        <f>STDEV(C5:C9,C10:C15)/SQRT(11)</f>
        <v>13.467008969274223</v>
      </c>
      <c r="D17" s="43">
        <f>STDEV(D5:D9,D10:D15)/SQRT(11)</f>
        <v>2.7330242383856214</v>
      </c>
      <c r="E17" s="43">
        <f>STDEV(E5:E9,E10:E15)/SQRT(11)</f>
        <v>6.4734677819517223</v>
      </c>
      <c r="F17" s="398">
        <f>STDEV(F5:F9,F10:F15)/SQRT(11)</f>
        <v>6.6729997467282063</v>
      </c>
      <c r="G17" s="43">
        <f>STDEV(G5:G9,G10:G15)/SQRT(11)</f>
        <v>1.9590856359346875</v>
      </c>
      <c r="H17" s="43">
        <f>STDEV(H5:H9,H10:H15)/SQRT(11)</f>
        <v>20.234656466420418</v>
      </c>
      <c r="I17" s="42">
        <f>STDEV(I5:I9,I10:I15)/SQRT(11)</f>
        <v>21.257881377530477</v>
      </c>
      <c r="J17" s="43">
        <f>STDEV(J5:J9,J10:J15)/SQRT(11)</f>
        <v>5.3966625744203016</v>
      </c>
      <c r="K17" s="43">
        <f>STDEV(K5:K9,K10:K15)/SQRT(11)</f>
        <v>3.2780260135414645</v>
      </c>
      <c r="L17" s="398">
        <f>STDEV(L5:L9,L10:L15)/SQRT(11)</f>
        <v>3.562430222602134</v>
      </c>
      <c r="M17" s="432">
        <f>STDEV(M5:M9,M10:M15)/SQRT(11)</f>
        <v>0.85667047195561785</v>
      </c>
    </row>
    <row r="18" spans="1:13" x14ac:dyDescent="0.2">
      <c r="A18" s="24"/>
      <c r="M18" s="11"/>
    </row>
    <row r="19" spans="1:13" x14ac:dyDescent="0.2">
      <c r="A19" s="23" t="s">
        <v>147</v>
      </c>
      <c r="M19" s="11"/>
    </row>
    <row r="20" spans="1:13" ht="16" x14ac:dyDescent="0.2">
      <c r="A20" s="24"/>
      <c r="B20" s="423" t="s">
        <v>92</v>
      </c>
      <c r="C20" s="424"/>
      <c r="D20" s="424"/>
      <c r="E20" s="424"/>
      <c r="F20" s="424"/>
      <c r="G20" s="424"/>
      <c r="H20" s="424" t="s">
        <v>93</v>
      </c>
      <c r="I20" s="424"/>
      <c r="J20" s="424"/>
      <c r="K20" s="424"/>
      <c r="L20" s="424"/>
      <c r="M20" s="425"/>
    </row>
    <row r="21" spans="1:13" ht="32" x14ac:dyDescent="0.2">
      <c r="A21" s="426" t="s">
        <v>0</v>
      </c>
      <c r="B21" s="427" t="s">
        <v>140</v>
      </c>
      <c r="C21" s="428" t="s">
        <v>141</v>
      </c>
      <c r="D21" s="427" t="s">
        <v>142</v>
      </c>
      <c r="E21" s="427" t="s">
        <v>143</v>
      </c>
      <c r="F21" s="429" t="s">
        <v>144</v>
      </c>
      <c r="G21" s="427" t="s">
        <v>145</v>
      </c>
      <c r="H21" s="427" t="s">
        <v>140</v>
      </c>
      <c r="I21" s="428" t="s">
        <v>141</v>
      </c>
      <c r="J21" s="427" t="s">
        <v>142</v>
      </c>
      <c r="K21" s="427" t="s">
        <v>143</v>
      </c>
      <c r="L21" s="429" t="s">
        <v>144</v>
      </c>
      <c r="M21" s="430" t="s">
        <v>145</v>
      </c>
    </row>
    <row r="22" spans="1:13" x14ac:dyDescent="0.2">
      <c r="A22" s="431">
        <v>10027</v>
      </c>
      <c r="B22" s="43">
        <v>13</v>
      </c>
      <c r="C22" s="42">
        <v>13</v>
      </c>
      <c r="D22" s="43">
        <v>0</v>
      </c>
      <c r="E22" s="43">
        <v>2</v>
      </c>
      <c r="F22" s="398">
        <v>3</v>
      </c>
      <c r="G22" s="43">
        <v>0</v>
      </c>
      <c r="H22" s="43">
        <v>8</v>
      </c>
      <c r="I22" s="42">
        <v>8</v>
      </c>
      <c r="J22" s="43">
        <v>1</v>
      </c>
      <c r="K22" s="43">
        <v>3</v>
      </c>
      <c r="L22" s="398">
        <v>3</v>
      </c>
      <c r="M22" s="432">
        <v>1</v>
      </c>
    </row>
    <row r="23" spans="1:13" x14ac:dyDescent="0.2">
      <c r="A23" s="431">
        <v>10040</v>
      </c>
      <c r="B23" s="43">
        <v>6</v>
      </c>
      <c r="C23" s="42">
        <v>6</v>
      </c>
      <c r="D23" s="43">
        <v>1</v>
      </c>
      <c r="E23" s="43">
        <v>4</v>
      </c>
      <c r="F23" s="398">
        <v>4</v>
      </c>
      <c r="G23" s="43">
        <v>0</v>
      </c>
      <c r="H23" s="43">
        <v>1</v>
      </c>
      <c r="I23" s="42">
        <v>1</v>
      </c>
      <c r="J23" s="43">
        <v>0</v>
      </c>
      <c r="K23" s="43">
        <v>3</v>
      </c>
      <c r="L23" s="398">
        <v>4</v>
      </c>
      <c r="M23" s="432">
        <v>0</v>
      </c>
    </row>
    <row r="24" spans="1:13" x14ac:dyDescent="0.2">
      <c r="A24" s="431">
        <v>10042</v>
      </c>
      <c r="B24" s="43">
        <v>4</v>
      </c>
      <c r="C24" s="42">
        <v>4</v>
      </c>
      <c r="D24" s="43">
        <v>0</v>
      </c>
      <c r="E24" s="43">
        <v>3</v>
      </c>
      <c r="F24" s="398">
        <v>3</v>
      </c>
      <c r="G24" s="43">
        <v>0</v>
      </c>
      <c r="H24" s="43">
        <v>0</v>
      </c>
      <c r="I24" s="42">
        <v>0</v>
      </c>
      <c r="J24" s="43">
        <v>0</v>
      </c>
      <c r="K24" s="43">
        <v>4</v>
      </c>
      <c r="L24" s="398">
        <v>4</v>
      </c>
      <c r="M24" s="432">
        <v>0</v>
      </c>
    </row>
    <row r="25" spans="1:13" x14ac:dyDescent="0.2">
      <c r="A25" s="431">
        <v>10276</v>
      </c>
      <c r="B25" s="43">
        <v>17</v>
      </c>
      <c r="C25" s="42">
        <v>17</v>
      </c>
      <c r="D25" s="43">
        <v>1</v>
      </c>
      <c r="E25" s="43">
        <v>6</v>
      </c>
      <c r="F25" s="398">
        <v>6</v>
      </c>
      <c r="G25" s="43">
        <v>2</v>
      </c>
      <c r="H25" s="43">
        <v>214</v>
      </c>
      <c r="I25" s="42">
        <v>225</v>
      </c>
      <c r="J25" s="43">
        <v>41</v>
      </c>
      <c r="K25" s="43">
        <v>66</v>
      </c>
      <c r="L25" s="398">
        <v>71</v>
      </c>
      <c r="M25" s="432">
        <v>7</v>
      </c>
    </row>
    <row r="26" spans="1:13" x14ac:dyDescent="0.2">
      <c r="A26" s="431">
        <v>10298</v>
      </c>
      <c r="B26" s="43">
        <v>0</v>
      </c>
      <c r="C26" s="42">
        <v>0</v>
      </c>
      <c r="D26" s="43">
        <v>0</v>
      </c>
      <c r="E26" s="43">
        <v>0</v>
      </c>
      <c r="F26" s="398">
        <v>0</v>
      </c>
      <c r="G26" s="43">
        <v>0</v>
      </c>
      <c r="H26" s="43">
        <v>216</v>
      </c>
      <c r="I26" s="42">
        <v>220</v>
      </c>
      <c r="J26" s="43">
        <v>37</v>
      </c>
      <c r="K26" s="43">
        <v>0</v>
      </c>
      <c r="L26" s="398">
        <v>0</v>
      </c>
      <c r="M26" s="432">
        <v>0</v>
      </c>
    </row>
    <row r="27" spans="1:13" x14ac:dyDescent="0.2">
      <c r="A27" s="431">
        <v>10300</v>
      </c>
      <c r="B27" s="43">
        <v>64</v>
      </c>
      <c r="C27" s="42">
        <v>68</v>
      </c>
      <c r="D27" s="43">
        <v>15</v>
      </c>
      <c r="E27" s="43">
        <v>1</v>
      </c>
      <c r="F27" s="398">
        <v>1</v>
      </c>
      <c r="G27" s="43">
        <v>0</v>
      </c>
      <c r="H27" s="43">
        <v>52</v>
      </c>
      <c r="I27" s="42">
        <v>57</v>
      </c>
      <c r="J27" s="43">
        <v>11</v>
      </c>
      <c r="K27" s="43">
        <v>12</v>
      </c>
      <c r="L27" s="398">
        <v>12</v>
      </c>
      <c r="M27" s="432">
        <v>2</v>
      </c>
    </row>
    <row r="28" spans="1:13" x14ac:dyDescent="0.2">
      <c r="A28" s="431">
        <v>10301</v>
      </c>
      <c r="B28" s="43">
        <v>156</v>
      </c>
      <c r="C28" s="42">
        <v>159</v>
      </c>
      <c r="D28" s="43">
        <v>34</v>
      </c>
      <c r="E28" s="43">
        <v>0</v>
      </c>
      <c r="F28" s="398">
        <v>0</v>
      </c>
      <c r="G28" s="43">
        <v>0</v>
      </c>
      <c r="H28" s="43">
        <v>216</v>
      </c>
      <c r="I28" s="42">
        <v>222</v>
      </c>
      <c r="J28" s="43">
        <v>41</v>
      </c>
      <c r="K28" s="43">
        <v>0</v>
      </c>
      <c r="L28" s="398">
        <v>0</v>
      </c>
      <c r="M28" s="432">
        <v>0</v>
      </c>
    </row>
    <row r="29" spans="1:13" x14ac:dyDescent="0.2">
      <c r="A29" s="431"/>
      <c r="B29" s="43"/>
      <c r="C29" s="42"/>
      <c r="D29" s="43"/>
      <c r="E29" s="43"/>
      <c r="F29" s="398"/>
      <c r="G29" s="43"/>
      <c r="H29" s="43"/>
      <c r="I29" s="42"/>
      <c r="J29" s="43"/>
      <c r="K29" s="43"/>
      <c r="L29" s="398"/>
      <c r="M29" s="432"/>
    </row>
    <row r="30" spans="1:13" x14ac:dyDescent="0.2">
      <c r="A30" s="431"/>
      <c r="B30" s="43"/>
      <c r="C30" s="42"/>
      <c r="D30" s="43"/>
      <c r="E30" s="43"/>
      <c r="F30" s="398"/>
      <c r="G30" s="43"/>
      <c r="H30" s="43"/>
      <c r="I30" s="42"/>
      <c r="J30" s="43"/>
      <c r="K30" s="43"/>
      <c r="L30" s="398"/>
      <c r="M30" s="432"/>
    </row>
    <row r="31" spans="1:13" x14ac:dyDescent="0.2">
      <c r="A31" s="431"/>
      <c r="B31" s="43"/>
      <c r="C31" s="42"/>
      <c r="D31" s="43"/>
      <c r="E31" s="43"/>
      <c r="F31" s="398"/>
      <c r="G31" s="43"/>
      <c r="H31" s="43"/>
      <c r="I31" s="42"/>
      <c r="J31" s="43"/>
      <c r="K31" s="43"/>
      <c r="L31" s="398"/>
      <c r="M31" s="432"/>
    </row>
    <row r="32" spans="1:13" x14ac:dyDescent="0.2">
      <c r="A32" s="433" t="s">
        <v>77</v>
      </c>
      <c r="B32" s="43">
        <f>AVERAGE(B22:B26,B27:B28)</f>
        <v>37.142857142857146</v>
      </c>
      <c r="C32" s="43">
        <f t="shared" ref="C32:M32" si="0">AVERAGE(C22:C26,C27:C28)</f>
        <v>38.142857142857146</v>
      </c>
      <c r="D32" s="43">
        <f t="shared" si="0"/>
        <v>7.2857142857142856</v>
      </c>
      <c r="E32" s="43">
        <f t="shared" si="0"/>
        <v>2.2857142857142856</v>
      </c>
      <c r="F32" s="43">
        <f t="shared" si="0"/>
        <v>2.4285714285714284</v>
      </c>
      <c r="G32" s="43">
        <f t="shared" si="0"/>
        <v>0.2857142857142857</v>
      </c>
      <c r="H32" s="43">
        <f t="shared" si="0"/>
        <v>101</v>
      </c>
      <c r="I32" s="43">
        <f t="shared" si="0"/>
        <v>104.71428571428571</v>
      </c>
      <c r="J32" s="43">
        <f t="shared" si="0"/>
        <v>18.714285714285715</v>
      </c>
      <c r="K32" s="43">
        <f t="shared" si="0"/>
        <v>12.571428571428571</v>
      </c>
      <c r="L32" s="43">
        <f t="shared" si="0"/>
        <v>13.428571428571429</v>
      </c>
      <c r="M32" s="432">
        <f t="shared" si="0"/>
        <v>1.4285714285714286</v>
      </c>
    </row>
    <row r="33" spans="1:15" x14ac:dyDescent="0.2">
      <c r="A33" s="433" t="s">
        <v>146</v>
      </c>
      <c r="B33" s="43">
        <f>STDEV(B22:B26,B27:B28)/SQRT(7)</f>
        <v>21.428095232804115</v>
      </c>
      <c r="C33" s="43">
        <f t="shared" ref="C33:M33" si="1">STDEV(C22:C26,C27:C28)/SQRT(7)</f>
        <v>21.947370567563031</v>
      </c>
      <c r="D33" s="43">
        <f t="shared" si="1"/>
        <v>4.907304010662191</v>
      </c>
      <c r="E33" s="43">
        <f t="shared" si="1"/>
        <v>0.83706646815461649</v>
      </c>
      <c r="F33" s="43">
        <f t="shared" si="1"/>
        <v>0.84112008250741399</v>
      </c>
      <c r="G33" s="43">
        <f t="shared" si="1"/>
        <v>0.2857142857142857</v>
      </c>
      <c r="H33" s="43">
        <f t="shared" si="1"/>
        <v>40.961654542475976</v>
      </c>
      <c r="I33" s="43">
        <f t="shared" si="1"/>
        <v>42.220348448695347</v>
      </c>
      <c r="J33" s="43">
        <f t="shared" si="1"/>
        <v>7.5615389140240037</v>
      </c>
      <c r="K33" s="43">
        <f t="shared" si="1"/>
        <v>9.0339495735785018</v>
      </c>
      <c r="L33" s="43">
        <f t="shared" si="1"/>
        <v>9.7146358480317687</v>
      </c>
      <c r="M33" s="432">
        <f t="shared" si="1"/>
        <v>0.97240846936486369</v>
      </c>
    </row>
    <row r="34" spans="1:15" x14ac:dyDescent="0.2">
      <c r="A34" s="24"/>
      <c r="B34" s="434"/>
      <c r="C34" s="434"/>
      <c r="D34" s="435"/>
      <c r="E34" s="435"/>
      <c r="F34" s="435"/>
      <c r="G34" s="435"/>
      <c r="H34" s="435"/>
      <c r="I34" s="435"/>
      <c r="J34" s="435"/>
      <c r="K34" s="435"/>
      <c r="L34" s="436"/>
      <c r="M34" s="11"/>
    </row>
    <row r="35" spans="1:15" x14ac:dyDescent="0.2">
      <c r="A35" s="24"/>
      <c r="B35" s="434"/>
      <c r="C35" s="434"/>
      <c r="D35" s="435"/>
      <c r="E35" s="435"/>
      <c r="F35" s="435"/>
      <c r="G35" s="435"/>
      <c r="H35" s="435"/>
      <c r="I35" s="435"/>
      <c r="J35" s="435"/>
      <c r="K35" s="435"/>
      <c r="L35" s="436"/>
      <c r="M35" s="11"/>
    </row>
    <row r="36" spans="1:15" ht="16" thickBot="1" x14ac:dyDescent="0.25">
      <c r="A36" s="25"/>
      <c r="B36" s="437"/>
      <c r="C36" s="437"/>
      <c r="D36" s="438"/>
      <c r="E36" s="438"/>
      <c r="F36" s="438"/>
      <c r="G36" s="439"/>
      <c r="H36" s="439"/>
      <c r="I36" s="438"/>
      <c r="J36" s="438"/>
      <c r="K36" s="438"/>
      <c r="L36" s="440"/>
      <c r="M36" s="12"/>
    </row>
    <row r="37" spans="1:15" ht="16" thickBot="1" x14ac:dyDescent="0.25">
      <c r="B37" s="441"/>
      <c r="C37" s="441"/>
      <c r="D37" s="442"/>
      <c r="E37" s="442"/>
      <c r="F37" s="442"/>
      <c r="G37" s="442"/>
      <c r="H37" s="442"/>
      <c r="I37" s="443"/>
      <c r="J37" s="444"/>
      <c r="K37" s="443"/>
      <c r="L37" s="436"/>
    </row>
    <row r="38" spans="1:15" x14ac:dyDescent="0.2">
      <c r="A38" s="420" t="s">
        <v>148</v>
      </c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2"/>
    </row>
    <row r="39" spans="1:15" x14ac:dyDescent="0.2">
      <c r="A39" s="445" t="s">
        <v>147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x14ac:dyDescent="0.2">
      <c r="A41" s="43"/>
      <c r="B41" s="43" t="s">
        <v>149</v>
      </c>
      <c r="C41" s="43">
        <v>1</v>
      </c>
      <c r="D41" s="43"/>
      <c r="E41" s="43"/>
      <c r="F41" s="43">
        <v>2</v>
      </c>
      <c r="G41" s="43"/>
      <c r="H41" s="43"/>
      <c r="I41" s="43">
        <v>3</v>
      </c>
      <c r="J41" s="43"/>
      <c r="K41" s="43"/>
      <c r="L41" s="43"/>
      <c r="M41" s="43"/>
      <c r="N41" s="43"/>
      <c r="O41" s="43"/>
    </row>
    <row r="42" spans="1:15" x14ac:dyDescent="0.2">
      <c r="A42" s="43"/>
      <c r="B42" s="43"/>
      <c r="C42" s="43" t="s">
        <v>150</v>
      </c>
      <c r="D42" s="43" t="s">
        <v>151</v>
      </c>
      <c r="E42" s="43" t="s">
        <v>152</v>
      </c>
      <c r="F42" s="43" t="s">
        <v>150</v>
      </c>
      <c r="G42" s="43" t="s">
        <v>151</v>
      </c>
      <c r="H42" s="43" t="s">
        <v>152</v>
      </c>
      <c r="I42" s="43" t="s">
        <v>150</v>
      </c>
      <c r="J42" s="43" t="s">
        <v>151</v>
      </c>
      <c r="K42" s="43" t="s">
        <v>152</v>
      </c>
      <c r="L42" s="43"/>
      <c r="M42" s="43"/>
      <c r="N42" s="43"/>
      <c r="O42" s="43"/>
    </row>
    <row r="43" spans="1:15" x14ac:dyDescent="0.2">
      <c r="A43" s="43">
        <v>10504</v>
      </c>
      <c r="B43" s="43" t="s">
        <v>31</v>
      </c>
      <c r="C43" s="43">
        <v>26</v>
      </c>
      <c r="D43" s="43">
        <v>27</v>
      </c>
      <c r="E43" s="43">
        <v>12</v>
      </c>
      <c r="F43" s="43">
        <v>3</v>
      </c>
      <c r="G43" s="43">
        <v>3</v>
      </c>
      <c r="H43" s="43">
        <v>1</v>
      </c>
      <c r="I43" s="43">
        <v>10</v>
      </c>
      <c r="J43" s="43">
        <v>10</v>
      </c>
      <c r="K43" s="43">
        <v>2</v>
      </c>
      <c r="L43" s="43"/>
      <c r="M43" s="43"/>
      <c r="N43" s="43"/>
      <c r="O43" s="43"/>
    </row>
    <row r="44" spans="1:15" x14ac:dyDescent="0.2">
      <c r="A44" s="43"/>
      <c r="B44" s="43" t="s">
        <v>153</v>
      </c>
      <c r="C44" s="43">
        <v>5</v>
      </c>
      <c r="D44" s="43">
        <v>5</v>
      </c>
      <c r="E44" s="43">
        <v>4</v>
      </c>
      <c r="F44" s="43">
        <v>11</v>
      </c>
      <c r="G44" s="43">
        <v>11</v>
      </c>
      <c r="H44" s="43">
        <v>4</v>
      </c>
      <c r="I44" s="43">
        <v>12</v>
      </c>
      <c r="J44" s="43">
        <v>13</v>
      </c>
      <c r="K44" s="43">
        <v>1</v>
      </c>
      <c r="L44" s="43"/>
      <c r="M44" s="43"/>
      <c r="N44" s="43"/>
      <c r="O44" s="43"/>
    </row>
    <row r="45" spans="1:15" x14ac:dyDescent="0.2">
      <c r="A45" s="43">
        <v>10506</v>
      </c>
      <c r="B45" s="43" t="s">
        <v>31</v>
      </c>
      <c r="C45" s="43">
        <v>95</v>
      </c>
      <c r="D45" s="43">
        <v>102</v>
      </c>
      <c r="E45" s="43">
        <v>53</v>
      </c>
      <c r="F45" s="43">
        <v>53</v>
      </c>
      <c r="G45" s="43">
        <v>59</v>
      </c>
      <c r="H45" s="43">
        <v>15</v>
      </c>
      <c r="I45" s="43">
        <v>11</v>
      </c>
      <c r="J45" s="43">
        <v>11</v>
      </c>
      <c r="K45" s="43">
        <v>1</v>
      </c>
      <c r="L45" s="43"/>
      <c r="M45" s="43"/>
      <c r="N45" s="43"/>
      <c r="O45" s="43"/>
    </row>
    <row r="46" spans="1:15" x14ac:dyDescent="0.2">
      <c r="A46" s="43"/>
      <c r="B46" s="43" t="s">
        <v>153</v>
      </c>
      <c r="C46" s="43">
        <v>54</v>
      </c>
      <c r="D46" s="43">
        <v>58</v>
      </c>
      <c r="E46" s="43">
        <v>11</v>
      </c>
      <c r="F46" s="43">
        <v>11</v>
      </c>
      <c r="G46" s="43">
        <v>11</v>
      </c>
      <c r="H46" s="43">
        <v>0</v>
      </c>
      <c r="I46" s="43">
        <v>4</v>
      </c>
      <c r="J46" s="43">
        <v>4</v>
      </c>
      <c r="K46" s="43">
        <v>0</v>
      </c>
      <c r="L46" s="43"/>
      <c r="M46" s="43"/>
      <c r="N46" s="43"/>
      <c r="O46" s="43"/>
    </row>
    <row r="47" spans="1:15" x14ac:dyDescent="0.2">
      <c r="A47" s="43">
        <v>10508</v>
      </c>
      <c r="B47" s="43" t="s">
        <v>31</v>
      </c>
      <c r="C47" s="43">
        <v>265</v>
      </c>
      <c r="D47" s="43">
        <v>288</v>
      </c>
      <c r="E47" s="43">
        <v>145</v>
      </c>
      <c r="F47" s="43">
        <v>213</v>
      </c>
      <c r="G47" s="43">
        <v>227</v>
      </c>
      <c r="H47" s="43">
        <v>157</v>
      </c>
      <c r="I47" s="43">
        <v>255</v>
      </c>
      <c r="J47" s="43">
        <v>261</v>
      </c>
      <c r="K47" s="43">
        <v>73</v>
      </c>
      <c r="L47" s="43"/>
      <c r="M47" s="43"/>
      <c r="N47" s="43"/>
      <c r="O47" s="43"/>
    </row>
    <row r="48" spans="1:15" x14ac:dyDescent="0.2">
      <c r="A48" s="43"/>
      <c r="B48" s="43" t="s">
        <v>153</v>
      </c>
      <c r="C48" s="43">
        <v>16</v>
      </c>
      <c r="D48" s="43">
        <v>16</v>
      </c>
      <c r="E48" s="43">
        <v>3</v>
      </c>
      <c r="F48" s="43">
        <v>16</v>
      </c>
      <c r="G48" s="43">
        <v>17</v>
      </c>
      <c r="H48" s="43">
        <v>0</v>
      </c>
      <c r="I48" s="43">
        <v>15</v>
      </c>
      <c r="J48" s="43">
        <v>17</v>
      </c>
      <c r="K48" s="43">
        <v>6</v>
      </c>
      <c r="L48" s="43"/>
      <c r="M48" s="43"/>
      <c r="N48" s="43"/>
      <c r="O48" s="43"/>
    </row>
    <row r="49" spans="1:15" x14ac:dyDescent="0.2">
      <c r="A49" s="43">
        <v>9779</v>
      </c>
      <c r="B49" s="43" t="s">
        <v>31</v>
      </c>
      <c r="C49" s="43">
        <v>20</v>
      </c>
      <c r="D49" s="43">
        <v>21</v>
      </c>
      <c r="E49" s="43">
        <v>2</v>
      </c>
      <c r="F49" s="43">
        <v>10</v>
      </c>
      <c r="G49" s="43">
        <v>10</v>
      </c>
      <c r="H49" s="43">
        <v>0</v>
      </c>
      <c r="I49" s="43">
        <v>63</v>
      </c>
      <c r="J49" s="43">
        <v>70</v>
      </c>
      <c r="K49" s="43">
        <v>30</v>
      </c>
      <c r="L49" s="43"/>
      <c r="M49" s="43"/>
      <c r="N49" s="43"/>
      <c r="O49" s="43"/>
    </row>
    <row r="50" spans="1:15" x14ac:dyDescent="0.2">
      <c r="A50" s="43"/>
      <c r="B50" s="43" t="s">
        <v>153</v>
      </c>
      <c r="C50" s="43">
        <v>37</v>
      </c>
      <c r="D50" s="43">
        <v>38</v>
      </c>
      <c r="E50" s="43">
        <v>7</v>
      </c>
      <c r="F50" s="43">
        <v>66</v>
      </c>
      <c r="G50" s="43">
        <v>70</v>
      </c>
      <c r="H50" s="43">
        <v>15</v>
      </c>
      <c r="I50" s="43">
        <v>26</v>
      </c>
      <c r="J50" s="43">
        <v>27</v>
      </c>
      <c r="K50" s="43">
        <v>6</v>
      </c>
      <c r="L50" s="43"/>
      <c r="M50" s="43"/>
      <c r="N50" s="43"/>
      <c r="O50" s="43"/>
    </row>
    <row r="51" spans="1:15" x14ac:dyDescent="0.2">
      <c r="B51" s="34" t="s">
        <v>154</v>
      </c>
      <c r="C51" s="34">
        <v>79.03221954190451</v>
      </c>
      <c r="F51" s="34">
        <v>87.912800218340607</v>
      </c>
      <c r="I51" s="34">
        <v>83.888888888888886</v>
      </c>
    </row>
    <row r="52" spans="1:15" x14ac:dyDescent="0.2">
      <c r="B52" s="34" t="s">
        <v>155</v>
      </c>
      <c r="C52" s="34">
        <v>12.471030201420628</v>
      </c>
      <c r="F52" s="34">
        <v>4.1643776899800402</v>
      </c>
      <c r="I52" s="34">
        <v>8.6185750209037622</v>
      </c>
    </row>
    <row r="56" spans="1:15" x14ac:dyDescent="0.2">
      <c r="A56" s="445" t="s">
        <v>156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x14ac:dyDescent="0.2">
      <c r="A57" s="43"/>
      <c r="B57" s="43" t="s">
        <v>149</v>
      </c>
      <c r="C57" s="43">
        <v>1</v>
      </c>
      <c r="D57" s="43"/>
      <c r="E57" s="43"/>
      <c r="F57" s="43">
        <v>2</v>
      </c>
      <c r="G57" s="43"/>
      <c r="H57" s="43"/>
      <c r="I57" s="43">
        <v>3</v>
      </c>
      <c r="J57" s="43"/>
      <c r="K57" s="43"/>
      <c r="L57" s="43"/>
      <c r="M57" s="43"/>
      <c r="N57" s="43"/>
      <c r="O57" s="43"/>
    </row>
    <row r="58" spans="1:15" x14ac:dyDescent="0.2">
      <c r="A58" s="43"/>
      <c r="B58" s="43"/>
      <c r="C58" s="43" t="s">
        <v>150</v>
      </c>
      <c r="D58" s="43" t="s">
        <v>151</v>
      </c>
      <c r="E58" s="43" t="s">
        <v>152</v>
      </c>
      <c r="F58" s="43" t="s">
        <v>150</v>
      </c>
      <c r="G58" s="43" t="s">
        <v>151</v>
      </c>
      <c r="H58" s="43" t="s">
        <v>152</v>
      </c>
      <c r="I58" s="43" t="s">
        <v>150</v>
      </c>
      <c r="J58" s="43" t="s">
        <v>151</v>
      </c>
      <c r="K58" s="43" t="s">
        <v>152</v>
      </c>
      <c r="L58" s="43"/>
      <c r="M58" s="43"/>
      <c r="N58" s="43"/>
      <c r="O58" s="43"/>
    </row>
    <row r="59" spans="1:15" x14ac:dyDescent="0.2">
      <c r="A59" s="43">
        <v>10504</v>
      </c>
      <c r="B59" s="43" t="s">
        <v>31</v>
      </c>
      <c r="C59" s="43">
        <v>19</v>
      </c>
      <c r="D59" s="43">
        <v>21</v>
      </c>
      <c r="E59" s="43">
        <v>2</v>
      </c>
      <c r="F59" s="43">
        <v>5</v>
      </c>
      <c r="G59" s="43">
        <v>6</v>
      </c>
      <c r="H59" s="43">
        <v>0</v>
      </c>
      <c r="I59" s="43">
        <v>8</v>
      </c>
      <c r="J59" s="43">
        <v>8</v>
      </c>
      <c r="K59" s="43">
        <v>1</v>
      </c>
      <c r="L59" s="43"/>
      <c r="M59" s="43"/>
      <c r="N59" s="43"/>
      <c r="O59" s="43"/>
    </row>
    <row r="60" spans="1:15" x14ac:dyDescent="0.2">
      <c r="A60" s="43"/>
      <c r="B60" s="43" t="s">
        <v>153</v>
      </c>
      <c r="C60" s="43">
        <v>30</v>
      </c>
      <c r="D60" s="43">
        <v>31</v>
      </c>
      <c r="E60" s="43">
        <v>4</v>
      </c>
      <c r="F60" s="43">
        <v>82</v>
      </c>
      <c r="G60" s="43">
        <v>92</v>
      </c>
      <c r="H60" s="43">
        <v>14</v>
      </c>
      <c r="I60" s="43">
        <v>63</v>
      </c>
      <c r="J60" s="43">
        <v>68</v>
      </c>
      <c r="K60" s="43">
        <v>26</v>
      </c>
      <c r="L60" s="43"/>
      <c r="M60" s="43"/>
      <c r="N60" s="43"/>
      <c r="O60" s="43"/>
    </row>
    <row r="61" spans="1:15" x14ac:dyDescent="0.2">
      <c r="A61" s="43">
        <v>10508</v>
      </c>
      <c r="B61" s="43" t="s">
        <v>31</v>
      </c>
      <c r="C61" s="43">
        <v>254</v>
      </c>
      <c r="D61" s="43">
        <v>263</v>
      </c>
      <c r="E61" s="43">
        <v>41</v>
      </c>
      <c r="F61" s="43">
        <v>660</v>
      </c>
      <c r="G61" s="43">
        <v>677</v>
      </c>
      <c r="H61" s="43">
        <v>124</v>
      </c>
      <c r="I61" s="43">
        <v>752</v>
      </c>
      <c r="J61" s="43">
        <v>778</v>
      </c>
      <c r="K61" s="43">
        <v>150</v>
      </c>
      <c r="L61" s="43"/>
      <c r="M61" s="43"/>
      <c r="N61" s="43"/>
      <c r="O61" s="43"/>
    </row>
    <row r="62" spans="1:15" x14ac:dyDescent="0.2">
      <c r="A62" s="43"/>
      <c r="B62" s="43" t="s">
        <v>153</v>
      </c>
      <c r="C62" s="43">
        <v>38</v>
      </c>
      <c r="D62" s="43">
        <v>40</v>
      </c>
      <c r="E62" s="43">
        <v>20</v>
      </c>
      <c r="F62" s="43">
        <v>14</v>
      </c>
      <c r="G62" s="43">
        <v>16</v>
      </c>
      <c r="H62" s="43">
        <v>5</v>
      </c>
      <c r="I62" s="43">
        <v>4</v>
      </c>
      <c r="J62" s="43">
        <v>4</v>
      </c>
      <c r="K62" s="43">
        <v>0</v>
      </c>
      <c r="L62" s="43"/>
      <c r="M62" s="43"/>
      <c r="N62" s="43"/>
      <c r="O62" s="43"/>
    </row>
    <row r="63" spans="1:15" x14ac:dyDescent="0.2">
      <c r="A63" s="43">
        <v>9778</v>
      </c>
      <c r="B63" s="43" t="s">
        <v>31</v>
      </c>
      <c r="C63" s="43">
        <v>113</v>
      </c>
      <c r="D63" s="43">
        <v>126</v>
      </c>
      <c r="E63" s="43">
        <v>24</v>
      </c>
      <c r="F63" s="43">
        <v>68</v>
      </c>
      <c r="G63" s="43">
        <v>72</v>
      </c>
      <c r="H63" s="43">
        <v>18</v>
      </c>
      <c r="I63" s="43">
        <v>96</v>
      </c>
      <c r="J63" s="43">
        <v>101</v>
      </c>
      <c r="K63" s="43">
        <v>31</v>
      </c>
      <c r="L63" s="43"/>
      <c r="M63" s="43"/>
      <c r="N63" s="43"/>
      <c r="O63" s="43"/>
    </row>
    <row r="64" spans="1:15" x14ac:dyDescent="0.2">
      <c r="A64" s="43"/>
      <c r="B64" s="43" t="s">
        <v>153</v>
      </c>
      <c r="C64" s="43">
        <v>23</v>
      </c>
      <c r="D64" s="43">
        <v>23</v>
      </c>
      <c r="E64" s="43">
        <v>5</v>
      </c>
      <c r="F64" s="43">
        <v>12</v>
      </c>
      <c r="G64" s="43">
        <v>12</v>
      </c>
      <c r="H64" s="43">
        <v>2</v>
      </c>
      <c r="I64" s="43">
        <v>42</v>
      </c>
      <c r="J64" s="43">
        <v>44</v>
      </c>
      <c r="K64" s="43">
        <v>11</v>
      </c>
      <c r="L64" s="43"/>
      <c r="M64" s="43"/>
      <c r="N64" s="43"/>
      <c r="O64" s="43"/>
    </row>
    <row r="65" spans="1:15" x14ac:dyDescent="0.2">
      <c r="A65" s="43">
        <v>9779</v>
      </c>
      <c r="B65" s="43" t="s">
        <v>31</v>
      </c>
      <c r="C65" s="43">
        <v>20</v>
      </c>
      <c r="D65" s="43">
        <v>21</v>
      </c>
      <c r="E65" s="43">
        <v>2</v>
      </c>
      <c r="F65" s="43">
        <v>10</v>
      </c>
      <c r="G65" s="43">
        <v>10</v>
      </c>
      <c r="H65" s="43">
        <v>0</v>
      </c>
      <c r="I65" s="43">
        <v>63</v>
      </c>
      <c r="J65" s="43">
        <v>70</v>
      </c>
      <c r="K65" s="43">
        <v>30</v>
      </c>
      <c r="L65" s="43"/>
      <c r="M65" s="43"/>
      <c r="N65" s="43"/>
      <c r="O65" s="43"/>
    </row>
    <row r="66" spans="1:15" x14ac:dyDescent="0.2">
      <c r="A66" s="43"/>
      <c r="B66" s="43" t="s">
        <v>153</v>
      </c>
      <c r="C66" s="43">
        <v>37</v>
      </c>
      <c r="D66" s="43">
        <v>38</v>
      </c>
      <c r="E66" s="43">
        <v>7</v>
      </c>
      <c r="F66" s="43">
        <v>66</v>
      </c>
      <c r="G66" s="43">
        <v>70</v>
      </c>
      <c r="H66" s="43">
        <v>15</v>
      </c>
      <c r="I66" s="43">
        <v>26</v>
      </c>
      <c r="J66" s="43">
        <v>27</v>
      </c>
      <c r="K66" s="43">
        <v>6</v>
      </c>
      <c r="L66" s="43"/>
      <c r="M66" s="43"/>
      <c r="N66" s="43"/>
      <c r="O66" s="43"/>
    </row>
    <row r="67" spans="1:15" x14ac:dyDescent="0.2">
      <c r="A67" s="43">
        <v>9868</v>
      </c>
      <c r="B67" s="43" t="s">
        <v>31</v>
      </c>
      <c r="C67" s="43">
        <v>89</v>
      </c>
      <c r="D67" s="43">
        <v>92</v>
      </c>
      <c r="E67" s="43">
        <v>38</v>
      </c>
      <c r="F67" s="43">
        <v>63</v>
      </c>
      <c r="G67" s="43">
        <v>67</v>
      </c>
      <c r="H67" s="43">
        <v>16</v>
      </c>
      <c r="I67" s="43">
        <v>237</v>
      </c>
      <c r="J67" s="43">
        <v>247</v>
      </c>
      <c r="K67" s="43">
        <v>58</v>
      </c>
      <c r="L67" s="43"/>
      <c r="M67" s="43"/>
      <c r="N67" s="43"/>
      <c r="O67" s="43"/>
    </row>
    <row r="68" spans="1:15" x14ac:dyDescent="0.2">
      <c r="A68" s="43"/>
      <c r="B68" s="43" t="s">
        <v>153</v>
      </c>
      <c r="C68" s="43">
        <v>55</v>
      </c>
      <c r="D68" s="43">
        <v>60</v>
      </c>
      <c r="E68" s="43">
        <v>15</v>
      </c>
      <c r="F68" s="43">
        <v>27</v>
      </c>
      <c r="G68" s="43">
        <v>27</v>
      </c>
      <c r="H68" s="43">
        <v>4</v>
      </c>
      <c r="I68" s="43">
        <v>42</v>
      </c>
      <c r="J68" s="43">
        <v>44</v>
      </c>
      <c r="K68" s="43">
        <v>14</v>
      </c>
      <c r="L68" s="43"/>
      <c r="M68" s="43"/>
      <c r="N68" s="43"/>
      <c r="O68" s="43"/>
    </row>
  </sheetData>
  <mergeCells count="15">
    <mergeCell ref="D35:D36"/>
    <mergeCell ref="E35:E36"/>
    <mergeCell ref="F35:F36"/>
    <mergeCell ref="G35:H35"/>
    <mergeCell ref="A38:M38"/>
    <mergeCell ref="A1:M1"/>
    <mergeCell ref="B3:G3"/>
    <mergeCell ref="H3:M3"/>
    <mergeCell ref="B20:G20"/>
    <mergeCell ref="H20:M20"/>
    <mergeCell ref="B34:C36"/>
    <mergeCell ref="D34:H34"/>
    <mergeCell ref="I34:I36"/>
    <mergeCell ref="J34:J36"/>
    <mergeCell ref="K34:K3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E5E4-9568-8A4C-BF2E-FE98CF8176A5}">
  <dimension ref="A1:AJ72"/>
  <sheetViews>
    <sheetView workbookViewId="0">
      <selection activeCell="A7" sqref="A7"/>
    </sheetView>
  </sheetViews>
  <sheetFormatPr baseColWidth="10" defaultColWidth="8.83203125" defaultRowHeight="15" x14ac:dyDescent="0.2"/>
  <cols>
    <col min="1" max="1" width="8.83203125" style="34"/>
    <col min="2" max="2" width="12.33203125" style="34" customWidth="1"/>
    <col min="3" max="16384" width="8.83203125" style="34"/>
  </cols>
  <sheetData>
    <row r="1" spans="1:36" x14ac:dyDescent="0.2">
      <c r="A1" s="14" t="s">
        <v>188</v>
      </c>
    </row>
    <row r="3" spans="1:36" x14ac:dyDescent="0.2">
      <c r="B3" s="445" t="s">
        <v>0</v>
      </c>
      <c r="C3" s="414" t="s">
        <v>157</v>
      </c>
      <c r="D3" s="414"/>
      <c r="E3" s="414" t="s">
        <v>158</v>
      </c>
      <c r="F3" s="414"/>
      <c r="G3" s="414" t="s">
        <v>159</v>
      </c>
      <c r="H3" s="414"/>
      <c r="I3" s="414" t="s">
        <v>160</v>
      </c>
      <c r="J3" s="414"/>
      <c r="K3" s="414" t="s">
        <v>161</v>
      </c>
      <c r="L3" s="414"/>
      <c r="M3" s="414" t="s">
        <v>162</v>
      </c>
      <c r="N3" s="414"/>
      <c r="O3" s="414" t="s">
        <v>163</v>
      </c>
      <c r="P3" s="414"/>
      <c r="Q3" s="414" t="s">
        <v>164</v>
      </c>
      <c r="R3" s="414"/>
      <c r="S3" s="414" t="s">
        <v>165</v>
      </c>
      <c r="T3" s="414"/>
      <c r="U3" s="414" t="s">
        <v>166</v>
      </c>
      <c r="V3" s="414"/>
      <c r="W3" s="414" t="s">
        <v>167</v>
      </c>
      <c r="X3" s="414"/>
      <c r="Y3" s="445" t="s">
        <v>168</v>
      </c>
      <c r="Z3" s="445" t="s">
        <v>169</v>
      </c>
      <c r="AA3" s="14" t="s">
        <v>170</v>
      </c>
    </row>
    <row r="4" spans="1:36" x14ac:dyDescent="0.2">
      <c r="B4" s="43">
        <v>10308</v>
      </c>
      <c r="C4" s="43">
        <v>11</v>
      </c>
      <c r="D4" s="43">
        <f>C4/120*100</f>
        <v>9.1666666666666661</v>
      </c>
      <c r="E4" s="43">
        <v>9</v>
      </c>
      <c r="F4" s="43">
        <f>E4/10*100</f>
        <v>90</v>
      </c>
      <c r="G4" s="43">
        <v>17</v>
      </c>
      <c r="H4" s="43">
        <f>G4/60*100</f>
        <v>28.333333333333332</v>
      </c>
      <c r="I4" s="43">
        <v>8</v>
      </c>
      <c r="J4" s="43">
        <f>I4/10*100</f>
        <v>80</v>
      </c>
      <c r="K4" s="43">
        <v>27</v>
      </c>
      <c r="L4" s="43">
        <f>K4/60*100</f>
        <v>45</v>
      </c>
      <c r="M4" s="43">
        <v>5</v>
      </c>
      <c r="N4" s="43">
        <f>M4/10*100</f>
        <v>50</v>
      </c>
      <c r="O4" s="43">
        <v>36</v>
      </c>
      <c r="P4" s="43">
        <f>O4/60*100</f>
        <v>60</v>
      </c>
      <c r="Q4" s="43">
        <v>5</v>
      </c>
      <c r="R4" s="43">
        <f>Q4/10*100</f>
        <v>50</v>
      </c>
      <c r="S4" s="43">
        <v>16</v>
      </c>
      <c r="T4" s="43">
        <f>S4/60*100</f>
        <v>26.666666666666668</v>
      </c>
      <c r="U4" s="43">
        <v>0</v>
      </c>
      <c r="V4" s="43">
        <f>U4/10*100</f>
        <v>0</v>
      </c>
      <c r="W4" s="43">
        <v>4</v>
      </c>
      <c r="X4" s="43">
        <f>W4/60*100</f>
        <v>6.666666666666667</v>
      </c>
      <c r="Y4" s="34">
        <f>AVERAGE(F4,J4,N4,R4,V4)</f>
        <v>54</v>
      </c>
      <c r="Z4" s="34">
        <f>AVERAGE(H4,L4,P4,T4,X4)</f>
        <v>33.333333333333329</v>
      </c>
      <c r="AA4" s="34">
        <f>Y4-D4</f>
        <v>44.833333333333336</v>
      </c>
      <c r="AB4" s="34">
        <f>F4-D4</f>
        <v>80.833333333333329</v>
      </c>
      <c r="AC4" s="34">
        <f>J4-D4</f>
        <v>70.833333333333329</v>
      </c>
      <c r="AD4" s="34">
        <f>N4-D4</f>
        <v>40.833333333333336</v>
      </c>
      <c r="AE4" s="34">
        <f>R4-D4</f>
        <v>40.833333333333336</v>
      </c>
      <c r="AF4" s="34">
        <f>V4-D4</f>
        <v>-9.1666666666666661</v>
      </c>
      <c r="AG4" s="34">
        <f>AVERAGE(AB4:AF4)</f>
        <v>44.833333333333336</v>
      </c>
      <c r="AH4" s="43">
        <v>10308</v>
      </c>
      <c r="AJ4" s="34">
        <v>70.333333333333329</v>
      </c>
    </row>
    <row r="5" spans="1:36" x14ac:dyDescent="0.2">
      <c r="B5" s="43">
        <v>10309</v>
      </c>
      <c r="C5" s="43">
        <v>2</v>
      </c>
      <c r="D5" s="43">
        <f t="shared" ref="D5:D16" si="0">C5/120*100</f>
        <v>1.6666666666666667</v>
      </c>
      <c r="E5" s="43">
        <v>0</v>
      </c>
      <c r="F5" s="43">
        <f t="shared" ref="F5:F11" si="1">E5/10*100</f>
        <v>0</v>
      </c>
      <c r="G5" s="43">
        <v>10</v>
      </c>
      <c r="H5" s="43">
        <f t="shared" ref="H5:H16" si="2">G5/60*100</f>
        <v>16.666666666666664</v>
      </c>
      <c r="I5" s="43">
        <v>1</v>
      </c>
      <c r="J5" s="43">
        <f t="shared" ref="J5:J16" si="3">I5/10*100</f>
        <v>10</v>
      </c>
      <c r="K5" s="43">
        <v>9</v>
      </c>
      <c r="L5" s="43">
        <f t="shared" ref="L5:L16" si="4">K5/60*100</f>
        <v>15</v>
      </c>
      <c r="M5" s="43">
        <v>1</v>
      </c>
      <c r="N5" s="43">
        <f t="shared" ref="N5:N16" si="5">M5/10*100</f>
        <v>10</v>
      </c>
      <c r="O5" s="43">
        <v>32</v>
      </c>
      <c r="P5" s="43">
        <f t="shared" ref="P5:P16" si="6">O5/60*100</f>
        <v>53.333333333333336</v>
      </c>
      <c r="Q5" s="43">
        <v>0</v>
      </c>
      <c r="R5" s="43">
        <f t="shared" ref="R5:R16" si="7">Q5/10*100</f>
        <v>0</v>
      </c>
      <c r="S5" s="43">
        <v>20</v>
      </c>
      <c r="T5" s="43">
        <f t="shared" ref="T5:T16" si="8">S5/60*100</f>
        <v>33.333333333333329</v>
      </c>
      <c r="U5" s="43">
        <v>1</v>
      </c>
      <c r="V5" s="43">
        <f t="shared" ref="V5:V16" si="9">U5/10*100</f>
        <v>10</v>
      </c>
      <c r="W5" s="43">
        <v>0</v>
      </c>
      <c r="X5" s="43">
        <f t="shared" ref="X5:X16" si="10">W5/60*100</f>
        <v>0</v>
      </c>
      <c r="Y5" s="34">
        <f t="shared" ref="Y5:Y16" si="11">AVERAGE(F5,J5,N5,R5,V5)</f>
        <v>6</v>
      </c>
      <c r="Z5" s="34">
        <f t="shared" ref="Z5:Z16" si="12">AVERAGE(H5,L5,P5,T5,X5)</f>
        <v>23.666666666666664</v>
      </c>
      <c r="AA5" s="34">
        <f t="shared" ref="AA5:AA16" si="13">Y5-D5</f>
        <v>4.333333333333333</v>
      </c>
      <c r="AB5" s="34">
        <f t="shared" ref="AB5:AB16" si="14">F5-D5</f>
        <v>-1.6666666666666667</v>
      </c>
      <c r="AC5" s="34">
        <f t="shared" ref="AC5:AC16" si="15">J5-D5</f>
        <v>8.3333333333333339</v>
      </c>
      <c r="AD5" s="34">
        <f t="shared" ref="AD5:AD16" si="16">N5-D5</f>
        <v>8.3333333333333339</v>
      </c>
      <c r="AE5" s="34">
        <f t="shared" ref="AE5:AE16" si="17">R5-D5</f>
        <v>-1.6666666666666667</v>
      </c>
      <c r="AF5" s="34">
        <f t="shared" ref="AF5:AF16" si="18">V5-D5</f>
        <v>8.3333333333333339</v>
      </c>
      <c r="AG5" s="34">
        <f t="shared" ref="AG5:AG16" si="19">AVERAGE(AB5:AF5)</f>
        <v>4.3333333333333339</v>
      </c>
      <c r="AH5" s="43">
        <v>10309</v>
      </c>
      <c r="AJ5" s="34">
        <v>24</v>
      </c>
    </row>
    <row r="6" spans="1:36" x14ac:dyDescent="0.2">
      <c r="B6" s="43">
        <v>10310</v>
      </c>
      <c r="C6" s="43">
        <v>2</v>
      </c>
      <c r="D6" s="43">
        <f t="shared" si="0"/>
        <v>1.6666666666666667</v>
      </c>
      <c r="E6" s="43">
        <v>9</v>
      </c>
      <c r="F6" s="43">
        <f t="shared" si="1"/>
        <v>90</v>
      </c>
      <c r="G6" s="43">
        <v>7</v>
      </c>
      <c r="H6" s="43">
        <f t="shared" si="2"/>
        <v>11.666666666666666</v>
      </c>
      <c r="I6" s="43">
        <v>7</v>
      </c>
      <c r="J6" s="43">
        <f t="shared" si="3"/>
        <v>70</v>
      </c>
      <c r="K6" s="43">
        <v>3</v>
      </c>
      <c r="L6" s="43">
        <f t="shared" si="4"/>
        <v>5</v>
      </c>
      <c r="M6" s="43">
        <v>3</v>
      </c>
      <c r="N6" s="43">
        <f t="shared" si="5"/>
        <v>30</v>
      </c>
      <c r="O6" s="43">
        <v>3</v>
      </c>
      <c r="P6" s="43">
        <f t="shared" si="6"/>
        <v>5</v>
      </c>
      <c r="Q6" s="43">
        <v>8</v>
      </c>
      <c r="R6" s="43">
        <f t="shared" si="7"/>
        <v>80</v>
      </c>
      <c r="S6" s="43">
        <v>3</v>
      </c>
      <c r="T6" s="43">
        <f t="shared" si="8"/>
        <v>5</v>
      </c>
      <c r="U6" s="43">
        <v>9</v>
      </c>
      <c r="V6" s="43">
        <f t="shared" si="9"/>
        <v>90</v>
      </c>
      <c r="W6" s="43">
        <v>5</v>
      </c>
      <c r="X6" s="43">
        <f t="shared" si="10"/>
        <v>8.3333333333333321</v>
      </c>
      <c r="Y6" s="34">
        <f t="shared" si="11"/>
        <v>72</v>
      </c>
      <c r="Z6" s="34">
        <f t="shared" si="12"/>
        <v>7</v>
      </c>
      <c r="AA6" s="34">
        <f t="shared" si="13"/>
        <v>70.333333333333329</v>
      </c>
      <c r="AB6" s="34">
        <f t="shared" si="14"/>
        <v>88.333333333333329</v>
      </c>
      <c r="AC6" s="34">
        <f t="shared" si="15"/>
        <v>68.333333333333329</v>
      </c>
      <c r="AD6" s="34">
        <f t="shared" si="16"/>
        <v>28.333333333333332</v>
      </c>
      <c r="AE6" s="34">
        <f t="shared" si="17"/>
        <v>78.333333333333329</v>
      </c>
      <c r="AF6" s="34">
        <f t="shared" si="18"/>
        <v>88.333333333333329</v>
      </c>
      <c r="AG6" s="34">
        <f t="shared" si="19"/>
        <v>70.333333333333329</v>
      </c>
      <c r="AH6" s="43">
        <v>10310</v>
      </c>
      <c r="AJ6" s="34">
        <v>92</v>
      </c>
    </row>
    <row r="7" spans="1:36" x14ac:dyDescent="0.2">
      <c r="B7" s="43">
        <v>10311</v>
      </c>
      <c r="C7" s="43">
        <v>0</v>
      </c>
      <c r="D7" s="43">
        <f t="shared" si="0"/>
        <v>0</v>
      </c>
      <c r="E7" s="43">
        <v>1</v>
      </c>
      <c r="F7" s="43">
        <f t="shared" si="1"/>
        <v>10</v>
      </c>
      <c r="G7" s="43">
        <v>6</v>
      </c>
      <c r="H7" s="43">
        <f t="shared" si="2"/>
        <v>10</v>
      </c>
      <c r="I7" s="43">
        <v>2</v>
      </c>
      <c r="J7" s="43">
        <f t="shared" si="3"/>
        <v>20</v>
      </c>
      <c r="K7" s="43">
        <v>5</v>
      </c>
      <c r="L7" s="43">
        <f t="shared" si="4"/>
        <v>8.3333333333333321</v>
      </c>
      <c r="M7" s="43">
        <v>3</v>
      </c>
      <c r="N7" s="43">
        <f t="shared" si="5"/>
        <v>30</v>
      </c>
      <c r="O7" s="43">
        <v>13</v>
      </c>
      <c r="P7" s="43">
        <f t="shared" si="6"/>
        <v>21.666666666666668</v>
      </c>
      <c r="Q7" s="43">
        <v>2</v>
      </c>
      <c r="R7" s="43">
        <f t="shared" si="7"/>
        <v>20</v>
      </c>
      <c r="S7" s="43">
        <v>2</v>
      </c>
      <c r="T7" s="43">
        <f t="shared" si="8"/>
        <v>3.3333333333333335</v>
      </c>
      <c r="U7" s="43">
        <v>4</v>
      </c>
      <c r="V7" s="43">
        <f t="shared" si="9"/>
        <v>40</v>
      </c>
      <c r="W7" s="43">
        <v>13</v>
      </c>
      <c r="X7" s="43">
        <f t="shared" si="10"/>
        <v>21.666666666666668</v>
      </c>
      <c r="Y7" s="34">
        <f t="shared" si="11"/>
        <v>24</v>
      </c>
      <c r="Z7" s="34">
        <f t="shared" si="12"/>
        <v>13</v>
      </c>
      <c r="AA7" s="34">
        <f t="shared" si="13"/>
        <v>24</v>
      </c>
      <c r="AB7" s="34">
        <f t="shared" si="14"/>
        <v>10</v>
      </c>
      <c r="AC7" s="34">
        <f t="shared" si="15"/>
        <v>20</v>
      </c>
      <c r="AD7" s="34">
        <f t="shared" si="16"/>
        <v>30</v>
      </c>
      <c r="AE7" s="34">
        <f t="shared" si="17"/>
        <v>20</v>
      </c>
      <c r="AF7" s="34">
        <f t="shared" si="18"/>
        <v>40</v>
      </c>
      <c r="AG7" s="34">
        <f t="shared" si="19"/>
        <v>24</v>
      </c>
      <c r="AH7" s="43">
        <v>10311</v>
      </c>
      <c r="AJ7" s="34">
        <v>74.333333333333329</v>
      </c>
    </row>
    <row r="8" spans="1:36" x14ac:dyDescent="0.2">
      <c r="B8" s="43">
        <v>10298</v>
      </c>
      <c r="C8" s="43">
        <v>0</v>
      </c>
      <c r="D8" s="43">
        <f t="shared" si="0"/>
        <v>0</v>
      </c>
      <c r="E8" s="43">
        <v>7</v>
      </c>
      <c r="F8" s="43">
        <f t="shared" si="1"/>
        <v>70</v>
      </c>
      <c r="G8" s="43">
        <v>37</v>
      </c>
      <c r="H8" s="43">
        <f t="shared" si="2"/>
        <v>61.666666666666671</v>
      </c>
      <c r="I8" s="43">
        <v>10</v>
      </c>
      <c r="J8" s="43">
        <f t="shared" si="3"/>
        <v>100</v>
      </c>
      <c r="K8" s="43">
        <v>22</v>
      </c>
      <c r="L8" s="43">
        <f t="shared" si="4"/>
        <v>36.666666666666664</v>
      </c>
      <c r="M8" s="43">
        <v>9</v>
      </c>
      <c r="N8" s="43">
        <f t="shared" si="5"/>
        <v>90</v>
      </c>
      <c r="O8" s="43">
        <v>16</v>
      </c>
      <c r="P8" s="43">
        <f t="shared" si="6"/>
        <v>26.666666666666668</v>
      </c>
      <c r="Q8" s="43">
        <v>10</v>
      </c>
      <c r="R8" s="43">
        <f t="shared" si="7"/>
        <v>100</v>
      </c>
      <c r="S8" s="43">
        <v>2</v>
      </c>
      <c r="T8" s="43">
        <f t="shared" si="8"/>
        <v>3.3333333333333335</v>
      </c>
      <c r="U8" s="43">
        <v>10</v>
      </c>
      <c r="V8" s="43">
        <f t="shared" si="9"/>
        <v>100</v>
      </c>
      <c r="W8" s="43">
        <v>23</v>
      </c>
      <c r="X8" s="43">
        <f t="shared" si="10"/>
        <v>38.333333333333336</v>
      </c>
      <c r="Y8" s="34">
        <f t="shared" si="11"/>
        <v>92</v>
      </c>
      <c r="Z8" s="34">
        <f t="shared" si="12"/>
        <v>33.333333333333336</v>
      </c>
      <c r="AA8" s="34">
        <f t="shared" si="13"/>
        <v>92</v>
      </c>
      <c r="AB8" s="34">
        <f t="shared" si="14"/>
        <v>70</v>
      </c>
      <c r="AC8" s="34">
        <f t="shared" si="15"/>
        <v>100</v>
      </c>
      <c r="AD8" s="34">
        <f t="shared" si="16"/>
        <v>90</v>
      </c>
      <c r="AE8" s="34">
        <f t="shared" si="17"/>
        <v>100</v>
      </c>
      <c r="AF8" s="34">
        <f t="shared" si="18"/>
        <v>100</v>
      </c>
      <c r="AG8" s="34">
        <f t="shared" si="19"/>
        <v>92</v>
      </c>
      <c r="AH8" s="446">
        <v>10298</v>
      </c>
      <c r="AJ8" s="34">
        <v>60</v>
      </c>
    </row>
    <row r="9" spans="1:36" x14ac:dyDescent="0.2">
      <c r="B9" s="43">
        <v>10299</v>
      </c>
      <c r="C9" s="43">
        <v>2</v>
      </c>
      <c r="D9" s="43">
        <f t="shared" si="0"/>
        <v>1.6666666666666667</v>
      </c>
      <c r="E9" s="43">
        <v>6</v>
      </c>
      <c r="F9" s="43">
        <f t="shared" si="1"/>
        <v>60</v>
      </c>
      <c r="G9" s="43">
        <v>25</v>
      </c>
      <c r="H9" s="43">
        <f t="shared" si="2"/>
        <v>41.666666666666671</v>
      </c>
      <c r="I9" s="43">
        <v>7</v>
      </c>
      <c r="J9" s="43">
        <f t="shared" si="3"/>
        <v>70</v>
      </c>
      <c r="K9" s="43">
        <v>20</v>
      </c>
      <c r="L9" s="43">
        <f t="shared" si="4"/>
        <v>33.333333333333329</v>
      </c>
      <c r="M9" s="43">
        <v>10</v>
      </c>
      <c r="N9" s="43">
        <f t="shared" si="5"/>
        <v>100</v>
      </c>
      <c r="O9" s="43">
        <v>22</v>
      </c>
      <c r="P9" s="43">
        <f t="shared" si="6"/>
        <v>36.666666666666664</v>
      </c>
      <c r="Q9" s="43">
        <v>9</v>
      </c>
      <c r="R9" s="43">
        <f t="shared" si="7"/>
        <v>90</v>
      </c>
      <c r="S9" s="43">
        <v>20</v>
      </c>
      <c r="T9" s="43">
        <f t="shared" si="8"/>
        <v>33.333333333333329</v>
      </c>
      <c r="U9" s="43">
        <v>6</v>
      </c>
      <c r="V9" s="43">
        <f t="shared" si="9"/>
        <v>60</v>
      </c>
      <c r="W9" s="43">
        <v>2</v>
      </c>
      <c r="X9" s="43">
        <f t="shared" si="10"/>
        <v>3.3333333333333335</v>
      </c>
      <c r="Y9" s="34">
        <f t="shared" si="11"/>
        <v>76</v>
      </c>
      <c r="Z9" s="34">
        <f t="shared" si="12"/>
        <v>29.666666666666668</v>
      </c>
      <c r="AA9" s="34">
        <f t="shared" si="13"/>
        <v>74.333333333333329</v>
      </c>
      <c r="AB9" s="34">
        <f t="shared" si="14"/>
        <v>58.333333333333336</v>
      </c>
      <c r="AC9" s="34">
        <f t="shared" si="15"/>
        <v>68.333333333333329</v>
      </c>
      <c r="AD9" s="34">
        <f t="shared" si="16"/>
        <v>98.333333333333329</v>
      </c>
      <c r="AE9" s="34">
        <f t="shared" si="17"/>
        <v>88.333333333333329</v>
      </c>
      <c r="AF9" s="34">
        <f t="shared" si="18"/>
        <v>58.333333333333336</v>
      </c>
      <c r="AG9" s="34">
        <f t="shared" si="19"/>
        <v>74.333333333333329</v>
      </c>
      <c r="AH9" s="43">
        <v>10299</v>
      </c>
      <c r="AJ9" s="34">
        <v>14</v>
      </c>
    </row>
    <row r="10" spans="1:36" x14ac:dyDescent="0.2">
      <c r="B10" s="43">
        <v>10300</v>
      </c>
      <c r="C10" s="43">
        <v>0</v>
      </c>
      <c r="D10" s="43">
        <f t="shared" si="0"/>
        <v>0</v>
      </c>
      <c r="E10" s="43">
        <v>9</v>
      </c>
      <c r="F10" s="43">
        <f t="shared" si="1"/>
        <v>90</v>
      </c>
      <c r="G10" s="43">
        <v>36</v>
      </c>
      <c r="H10" s="43">
        <f t="shared" si="2"/>
        <v>60</v>
      </c>
      <c r="I10" s="43">
        <v>1</v>
      </c>
      <c r="J10" s="43">
        <f t="shared" si="3"/>
        <v>10</v>
      </c>
      <c r="K10" s="43">
        <v>5</v>
      </c>
      <c r="L10" s="43">
        <f t="shared" si="4"/>
        <v>8.3333333333333321</v>
      </c>
      <c r="M10" s="43">
        <v>5</v>
      </c>
      <c r="N10" s="43">
        <f t="shared" si="5"/>
        <v>50</v>
      </c>
      <c r="O10" s="43">
        <v>25</v>
      </c>
      <c r="P10" s="43">
        <f t="shared" si="6"/>
        <v>41.666666666666671</v>
      </c>
      <c r="Q10" s="43">
        <v>6</v>
      </c>
      <c r="R10" s="43">
        <f t="shared" si="7"/>
        <v>60</v>
      </c>
      <c r="S10" s="43">
        <v>0</v>
      </c>
      <c r="T10" s="43">
        <f t="shared" si="8"/>
        <v>0</v>
      </c>
      <c r="U10" s="43">
        <v>9</v>
      </c>
      <c r="V10" s="43">
        <f t="shared" si="9"/>
        <v>90</v>
      </c>
      <c r="W10" s="43">
        <v>22</v>
      </c>
      <c r="X10" s="43">
        <f t="shared" si="10"/>
        <v>36.666666666666664</v>
      </c>
      <c r="Y10" s="34">
        <f t="shared" si="11"/>
        <v>60</v>
      </c>
      <c r="Z10" s="34">
        <f t="shared" si="12"/>
        <v>29.333333333333332</v>
      </c>
      <c r="AA10" s="34">
        <f t="shared" si="13"/>
        <v>60</v>
      </c>
      <c r="AB10" s="34">
        <f t="shared" si="14"/>
        <v>90</v>
      </c>
      <c r="AC10" s="34">
        <f t="shared" si="15"/>
        <v>10</v>
      </c>
      <c r="AD10" s="34">
        <f t="shared" si="16"/>
        <v>50</v>
      </c>
      <c r="AE10" s="34">
        <f t="shared" si="17"/>
        <v>60</v>
      </c>
      <c r="AF10" s="34">
        <f t="shared" si="18"/>
        <v>90</v>
      </c>
      <c r="AG10" s="34">
        <f t="shared" si="19"/>
        <v>60</v>
      </c>
      <c r="AH10" s="43">
        <v>10300</v>
      </c>
      <c r="AJ10" s="34">
        <v>36</v>
      </c>
    </row>
    <row r="11" spans="1:36" x14ac:dyDescent="0.2">
      <c r="B11" s="43">
        <v>10301</v>
      </c>
      <c r="C11" s="43">
        <v>0</v>
      </c>
      <c r="D11" s="43">
        <f t="shared" si="0"/>
        <v>0</v>
      </c>
      <c r="E11" s="43">
        <v>0</v>
      </c>
      <c r="F11" s="43">
        <v>80</v>
      </c>
      <c r="G11" s="43">
        <v>11</v>
      </c>
      <c r="H11" s="43">
        <f t="shared" si="2"/>
        <v>18.333333333333332</v>
      </c>
      <c r="I11" s="43">
        <v>3</v>
      </c>
      <c r="J11" s="43">
        <f t="shared" si="3"/>
        <v>30</v>
      </c>
      <c r="K11" s="43">
        <v>0</v>
      </c>
      <c r="L11" s="43">
        <f t="shared" si="4"/>
        <v>0</v>
      </c>
      <c r="M11" s="43">
        <v>0</v>
      </c>
      <c r="N11" s="43">
        <f t="shared" si="5"/>
        <v>0</v>
      </c>
      <c r="O11" s="43">
        <v>3</v>
      </c>
      <c r="P11" s="43">
        <f t="shared" si="6"/>
        <v>5</v>
      </c>
      <c r="Q11" s="43">
        <v>4</v>
      </c>
      <c r="R11" s="43">
        <f t="shared" si="7"/>
        <v>40</v>
      </c>
      <c r="S11" s="43">
        <v>33</v>
      </c>
      <c r="T11" s="43">
        <f t="shared" si="8"/>
        <v>55.000000000000007</v>
      </c>
      <c r="U11" s="43">
        <v>0</v>
      </c>
      <c r="V11" s="43">
        <f t="shared" si="9"/>
        <v>0</v>
      </c>
      <c r="W11" s="43">
        <v>4</v>
      </c>
      <c r="X11" s="43">
        <f t="shared" si="10"/>
        <v>6.666666666666667</v>
      </c>
      <c r="Y11" s="34">
        <f t="shared" si="11"/>
        <v>30</v>
      </c>
      <c r="Z11" s="34">
        <f t="shared" si="12"/>
        <v>17.000000000000004</v>
      </c>
      <c r="AA11" s="34">
        <f t="shared" si="13"/>
        <v>30</v>
      </c>
      <c r="AB11" s="34">
        <v>80</v>
      </c>
      <c r="AC11" s="34">
        <v>70</v>
      </c>
      <c r="AD11" s="34">
        <v>70</v>
      </c>
      <c r="AE11" s="34">
        <v>50</v>
      </c>
      <c r="AF11" s="34">
        <v>50</v>
      </c>
      <c r="AG11" s="34">
        <f t="shared" si="19"/>
        <v>64</v>
      </c>
      <c r="AH11" s="446">
        <v>10301</v>
      </c>
      <c r="AJ11" s="34">
        <v>52.333333333333336</v>
      </c>
    </row>
    <row r="12" spans="1:36" x14ac:dyDescent="0.2">
      <c r="B12" s="43">
        <v>10270</v>
      </c>
      <c r="C12" s="43">
        <v>28</v>
      </c>
      <c r="D12" s="43">
        <f t="shared" si="0"/>
        <v>23.333333333333332</v>
      </c>
      <c r="E12" s="43">
        <v>9</v>
      </c>
      <c r="F12" s="43">
        <f t="shared" ref="F12:F16" si="20">E12/10*100</f>
        <v>90</v>
      </c>
      <c r="G12" s="43">
        <v>41</v>
      </c>
      <c r="H12" s="43">
        <f t="shared" si="2"/>
        <v>68.333333333333329</v>
      </c>
      <c r="I12" s="43">
        <v>8</v>
      </c>
      <c r="J12" s="43">
        <f t="shared" si="3"/>
        <v>80</v>
      </c>
      <c r="K12" s="43">
        <v>55</v>
      </c>
      <c r="L12" s="43">
        <f t="shared" si="4"/>
        <v>91.666666666666657</v>
      </c>
      <c r="M12" s="43">
        <v>9</v>
      </c>
      <c r="N12" s="43">
        <f t="shared" si="5"/>
        <v>90</v>
      </c>
      <c r="O12" s="43">
        <v>40</v>
      </c>
      <c r="P12" s="43">
        <f t="shared" si="6"/>
        <v>66.666666666666657</v>
      </c>
      <c r="Q12" s="43">
        <v>9</v>
      </c>
      <c r="R12" s="43">
        <f t="shared" si="7"/>
        <v>90</v>
      </c>
      <c r="S12" s="43">
        <v>35</v>
      </c>
      <c r="T12" s="43">
        <f t="shared" si="8"/>
        <v>58.333333333333336</v>
      </c>
      <c r="U12" s="43">
        <v>8</v>
      </c>
      <c r="V12" s="43">
        <f t="shared" si="9"/>
        <v>80</v>
      </c>
      <c r="W12" s="43">
        <v>35</v>
      </c>
      <c r="X12" s="43">
        <f t="shared" si="10"/>
        <v>58.333333333333336</v>
      </c>
      <c r="Y12" s="34">
        <f t="shared" si="11"/>
        <v>86</v>
      </c>
      <c r="Z12" s="34">
        <f t="shared" si="12"/>
        <v>68.666666666666657</v>
      </c>
      <c r="AA12" s="34">
        <f t="shared" si="13"/>
        <v>62.666666666666671</v>
      </c>
      <c r="AB12" s="34">
        <f t="shared" si="14"/>
        <v>66.666666666666671</v>
      </c>
      <c r="AC12" s="34">
        <f t="shared" si="15"/>
        <v>56.666666666666671</v>
      </c>
      <c r="AD12" s="34">
        <f t="shared" si="16"/>
        <v>66.666666666666671</v>
      </c>
      <c r="AE12" s="34">
        <f t="shared" si="17"/>
        <v>66.666666666666671</v>
      </c>
      <c r="AF12" s="34">
        <f t="shared" si="18"/>
        <v>56.666666666666671</v>
      </c>
      <c r="AG12" s="34">
        <f t="shared" si="19"/>
        <v>62.666666666666671</v>
      </c>
      <c r="AH12" s="43">
        <v>10270</v>
      </c>
      <c r="AJ12" s="34">
        <v>44.833333333333336</v>
      </c>
    </row>
    <row r="13" spans="1:36" x14ac:dyDescent="0.2">
      <c r="B13" s="43">
        <v>10271</v>
      </c>
      <c r="C13" s="43">
        <v>23</v>
      </c>
      <c r="D13" s="43">
        <f t="shared" si="0"/>
        <v>19.166666666666668</v>
      </c>
      <c r="E13" s="43">
        <v>7</v>
      </c>
      <c r="F13" s="43">
        <f t="shared" si="20"/>
        <v>70</v>
      </c>
      <c r="G13" s="43">
        <v>17</v>
      </c>
      <c r="H13" s="43">
        <f t="shared" si="2"/>
        <v>28.333333333333332</v>
      </c>
      <c r="I13" s="43">
        <v>3</v>
      </c>
      <c r="J13" s="43">
        <f t="shared" si="3"/>
        <v>30</v>
      </c>
      <c r="K13" s="43">
        <v>11</v>
      </c>
      <c r="L13" s="43">
        <f t="shared" si="4"/>
        <v>18.333333333333332</v>
      </c>
      <c r="M13" s="43">
        <v>8</v>
      </c>
      <c r="N13" s="43">
        <f t="shared" si="5"/>
        <v>80</v>
      </c>
      <c r="O13" s="43">
        <v>16</v>
      </c>
      <c r="P13" s="43">
        <f t="shared" si="6"/>
        <v>26.666666666666668</v>
      </c>
      <c r="Q13" s="43">
        <v>6</v>
      </c>
      <c r="R13" s="43">
        <f t="shared" si="7"/>
        <v>60</v>
      </c>
      <c r="S13" s="43">
        <v>15</v>
      </c>
      <c r="T13" s="43">
        <f t="shared" si="8"/>
        <v>25</v>
      </c>
      <c r="U13" s="43">
        <v>5</v>
      </c>
      <c r="V13" s="43">
        <f t="shared" si="9"/>
        <v>50</v>
      </c>
      <c r="W13" s="43">
        <v>18</v>
      </c>
      <c r="X13" s="43">
        <f t="shared" si="10"/>
        <v>30</v>
      </c>
      <c r="Y13" s="34">
        <f t="shared" si="11"/>
        <v>58</v>
      </c>
      <c r="Z13" s="34">
        <f t="shared" si="12"/>
        <v>25.666666666666664</v>
      </c>
      <c r="AA13" s="34">
        <f t="shared" si="13"/>
        <v>38.833333333333329</v>
      </c>
      <c r="AB13" s="34">
        <f t="shared" si="14"/>
        <v>50.833333333333329</v>
      </c>
      <c r="AC13" s="34">
        <f t="shared" si="15"/>
        <v>10.833333333333332</v>
      </c>
      <c r="AD13" s="34">
        <f t="shared" si="16"/>
        <v>60.833333333333329</v>
      </c>
      <c r="AE13" s="34">
        <f t="shared" si="17"/>
        <v>40.833333333333329</v>
      </c>
      <c r="AF13" s="34">
        <f t="shared" si="18"/>
        <v>30.833333333333332</v>
      </c>
      <c r="AG13" s="34">
        <f t="shared" si="19"/>
        <v>38.833333333333329</v>
      </c>
      <c r="AH13" s="43">
        <v>10271</v>
      </c>
      <c r="AJ13" s="34">
        <v>4.333333333333333</v>
      </c>
    </row>
    <row r="14" spans="1:36" x14ac:dyDescent="0.2">
      <c r="B14" s="43">
        <v>10274</v>
      </c>
      <c r="C14" s="43">
        <v>3</v>
      </c>
      <c r="D14" s="43">
        <f t="shared" si="0"/>
        <v>2.5</v>
      </c>
      <c r="E14" s="43">
        <v>9</v>
      </c>
      <c r="F14" s="43">
        <f t="shared" si="20"/>
        <v>90</v>
      </c>
      <c r="G14" s="43">
        <v>10</v>
      </c>
      <c r="H14" s="43">
        <f t="shared" si="2"/>
        <v>16.666666666666664</v>
      </c>
      <c r="I14" s="43">
        <v>8</v>
      </c>
      <c r="J14" s="43">
        <f t="shared" si="3"/>
        <v>80</v>
      </c>
      <c r="K14" s="43">
        <v>18</v>
      </c>
      <c r="L14" s="43">
        <f t="shared" si="4"/>
        <v>30</v>
      </c>
      <c r="M14" s="43">
        <v>5</v>
      </c>
      <c r="N14" s="43">
        <f t="shared" si="5"/>
        <v>50</v>
      </c>
      <c r="O14" s="43">
        <v>20</v>
      </c>
      <c r="P14" s="43">
        <f t="shared" si="6"/>
        <v>33.333333333333329</v>
      </c>
      <c r="Q14" s="43">
        <v>8</v>
      </c>
      <c r="R14" s="43">
        <f t="shared" si="7"/>
        <v>80</v>
      </c>
      <c r="S14" s="43">
        <v>20</v>
      </c>
      <c r="T14" s="43">
        <f t="shared" si="8"/>
        <v>33.333333333333329</v>
      </c>
      <c r="U14" s="43">
        <v>6</v>
      </c>
      <c r="V14" s="43">
        <f t="shared" si="9"/>
        <v>60</v>
      </c>
      <c r="W14" s="43">
        <v>20</v>
      </c>
      <c r="X14" s="43">
        <f t="shared" si="10"/>
        <v>33.333333333333329</v>
      </c>
      <c r="Y14" s="34">
        <f t="shared" si="11"/>
        <v>72</v>
      </c>
      <c r="Z14" s="34">
        <f t="shared" si="12"/>
        <v>29.333333333333332</v>
      </c>
      <c r="AA14" s="34">
        <f t="shared" si="13"/>
        <v>69.5</v>
      </c>
      <c r="AB14" s="34">
        <f t="shared" si="14"/>
        <v>87.5</v>
      </c>
      <c r="AC14" s="34">
        <f t="shared" si="15"/>
        <v>77.5</v>
      </c>
      <c r="AD14" s="34">
        <f t="shared" si="16"/>
        <v>47.5</v>
      </c>
      <c r="AE14" s="34">
        <f t="shared" si="17"/>
        <v>77.5</v>
      </c>
      <c r="AF14" s="34">
        <f t="shared" si="18"/>
        <v>57.5</v>
      </c>
      <c r="AG14" s="34">
        <f t="shared" si="19"/>
        <v>69.5</v>
      </c>
      <c r="AH14" s="43">
        <v>10274</v>
      </c>
      <c r="AJ14" s="34">
        <v>62.666666666666671</v>
      </c>
    </row>
    <row r="15" spans="1:36" x14ac:dyDescent="0.2">
      <c r="B15" s="43">
        <v>10275</v>
      </c>
      <c r="C15" s="43">
        <v>0</v>
      </c>
      <c r="D15" s="43">
        <f t="shared" si="0"/>
        <v>0</v>
      </c>
      <c r="E15" s="43">
        <v>3</v>
      </c>
      <c r="F15" s="43">
        <f t="shared" si="20"/>
        <v>30</v>
      </c>
      <c r="G15" s="43">
        <v>2</v>
      </c>
      <c r="H15" s="43">
        <f t="shared" si="2"/>
        <v>3.3333333333333335</v>
      </c>
      <c r="I15" s="43">
        <v>1</v>
      </c>
      <c r="J15" s="43">
        <f t="shared" si="3"/>
        <v>10</v>
      </c>
      <c r="K15" s="43">
        <v>7</v>
      </c>
      <c r="L15" s="43">
        <f t="shared" si="4"/>
        <v>11.666666666666666</v>
      </c>
      <c r="M15" s="43">
        <v>4</v>
      </c>
      <c r="N15" s="43">
        <f t="shared" si="5"/>
        <v>40</v>
      </c>
      <c r="O15" s="43">
        <v>0</v>
      </c>
      <c r="P15" s="43">
        <f t="shared" si="6"/>
        <v>0</v>
      </c>
      <c r="Q15" s="43">
        <v>6</v>
      </c>
      <c r="R15" s="43">
        <f t="shared" si="7"/>
        <v>60</v>
      </c>
      <c r="S15" s="43">
        <v>0</v>
      </c>
      <c r="T15" s="43">
        <f t="shared" si="8"/>
        <v>0</v>
      </c>
      <c r="U15" s="43">
        <v>4</v>
      </c>
      <c r="V15" s="43">
        <f t="shared" si="9"/>
        <v>40</v>
      </c>
      <c r="W15" s="43">
        <v>3</v>
      </c>
      <c r="X15" s="43">
        <f t="shared" si="10"/>
        <v>5</v>
      </c>
      <c r="Y15" s="34">
        <f t="shared" si="11"/>
        <v>36</v>
      </c>
      <c r="Z15" s="34">
        <f t="shared" si="12"/>
        <v>4</v>
      </c>
      <c r="AA15" s="34">
        <f t="shared" si="13"/>
        <v>36</v>
      </c>
      <c r="AB15" s="34">
        <f t="shared" si="14"/>
        <v>30</v>
      </c>
      <c r="AC15" s="34">
        <f t="shared" si="15"/>
        <v>10</v>
      </c>
      <c r="AD15" s="34">
        <f t="shared" si="16"/>
        <v>40</v>
      </c>
      <c r="AE15" s="34">
        <f t="shared" si="17"/>
        <v>60</v>
      </c>
      <c r="AF15" s="34">
        <f t="shared" si="18"/>
        <v>40</v>
      </c>
      <c r="AG15" s="34">
        <f t="shared" si="19"/>
        <v>36</v>
      </c>
      <c r="AH15" s="43">
        <v>10275</v>
      </c>
      <c r="AJ15" s="34">
        <v>38.833333333333329</v>
      </c>
    </row>
    <row r="16" spans="1:36" x14ac:dyDescent="0.2">
      <c r="B16" s="40">
        <v>10276</v>
      </c>
      <c r="C16" s="40">
        <v>2</v>
      </c>
      <c r="D16" s="40">
        <f t="shared" si="0"/>
        <v>1.6666666666666667</v>
      </c>
      <c r="E16" s="40">
        <v>3</v>
      </c>
      <c r="F16" s="40">
        <f t="shared" si="20"/>
        <v>30</v>
      </c>
      <c r="G16" s="40">
        <v>12</v>
      </c>
      <c r="H16" s="40">
        <f t="shared" si="2"/>
        <v>20</v>
      </c>
      <c r="I16" s="40">
        <v>9</v>
      </c>
      <c r="J16" s="40">
        <f t="shared" si="3"/>
        <v>90</v>
      </c>
      <c r="K16" s="40">
        <v>16</v>
      </c>
      <c r="L16" s="40">
        <f t="shared" si="4"/>
        <v>26.666666666666668</v>
      </c>
      <c r="M16" s="40">
        <v>6</v>
      </c>
      <c r="N16" s="40">
        <f t="shared" si="5"/>
        <v>60</v>
      </c>
      <c r="O16" s="40">
        <v>5</v>
      </c>
      <c r="P16" s="40">
        <f t="shared" si="6"/>
        <v>8.3333333333333321</v>
      </c>
      <c r="Q16" s="40">
        <v>5</v>
      </c>
      <c r="R16" s="40">
        <f t="shared" si="7"/>
        <v>50</v>
      </c>
      <c r="S16" s="40">
        <v>20</v>
      </c>
      <c r="T16" s="40">
        <f t="shared" si="8"/>
        <v>33.333333333333329</v>
      </c>
      <c r="U16" s="40">
        <v>4</v>
      </c>
      <c r="V16" s="40">
        <f t="shared" si="9"/>
        <v>40</v>
      </c>
      <c r="W16" s="40">
        <v>5</v>
      </c>
      <c r="X16" s="40">
        <f t="shared" si="10"/>
        <v>8.3333333333333321</v>
      </c>
      <c r="Y16" s="34">
        <f t="shared" si="11"/>
        <v>54</v>
      </c>
      <c r="Z16" s="34">
        <f t="shared" si="12"/>
        <v>19.333333333333332</v>
      </c>
      <c r="AA16" s="34">
        <f t="shared" si="13"/>
        <v>52.333333333333336</v>
      </c>
      <c r="AB16" s="34">
        <f t="shared" si="14"/>
        <v>28.333333333333332</v>
      </c>
      <c r="AC16" s="34">
        <f t="shared" si="15"/>
        <v>88.333333333333329</v>
      </c>
      <c r="AD16" s="34">
        <f t="shared" si="16"/>
        <v>58.333333333333336</v>
      </c>
      <c r="AE16" s="34">
        <f t="shared" si="17"/>
        <v>48.333333333333336</v>
      </c>
      <c r="AF16" s="34">
        <f t="shared" si="18"/>
        <v>38.333333333333336</v>
      </c>
      <c r="AG16" s="34">
        <f t="shared" si="19"/>
        <v>52.333333333333336</v>
      </c>
      <c r="AH16" s="447">
        <v>10276</v>
      </c>
      <c r="AJ16" s="34">
        <v>69.5</v>
      </c>
    </row>
    <row r="17" spans="1:36" x14ac:dyDescent="0.2">
      <c r="A17" s="42" t="s">
        <v>76</v>
      </c>
      <c r="B17" s="42" t="s">
        <v>77</v>
      </c>
      <c r="C17" s="42">
        <f>AVERAGE(C6:C11,C15:C16)</f>
        <v>0.75</v>
      </c>
      <c r="D17" s="42">
        <f t="shared" ref="D17:AG17" si="21">AVERAGE(D6:D11,D15:D16)</f>
        <v>0.625</v>
      </c>
      <c r="E17" s="42">
        <f t="shared" si="21"/>
        <v>4.75</v>
      </c>
      <c r="F17" s="42">
        <f t="shared" si="21"/>
        <v>57.5</v>
      </c>
      <c r="G17" s="42">
        <f t="shared" si="21"/>
        <v>17</v>
      </c>
      <c r="H17" s="42">
        <f t="shared" si="21"/>
        <v>28.333333333333336</v>
      </c>
      <c r="I17" s="42">
        <f t="shared" si="21"/>
        <v>5</v>
      </c>
      <c r="J17" s="42">
        <f t="shared" si="21"/>
        <v>50</v>
      </c>
      <c r="K17" s="42">
        <f t="shared" si="21"/>
        <v>9.75</v>
      </c>
      <c r="L17" s="42">
        <f t="shared" si="21"/>
        <v>16.25</v>
      </c>
      <c r="M17" s="42">
        <f t="shared" si="21"/>
        <v>5</v>
      </c>
      <c r="N17" s="42">
        <f t="shared" si="21"/>
        <v>50</v>
      </c>
      <c r="O17" s="42">
        <f t="shared" si="21"/>
        <v>10.875</v>
      </c>
      <c r="P17" s="42">
        <f t="shared" si="21"/>
        <v>18.125000000000004</v>
      </c>
      <c r="Q17" s="42">
        <f t="shared" si="21"/>
        <v>6.25</v>
      </c>
      <c r="R17" s="42">
        <f t="shared" si="21"/>
        <v>62.5</v>
      </c>
      <c r="S17" s="42">
        <f t="shared" si="21"/>
        <v>10</v>
      </c>
      <c r="T17" s="42">
        <f t="shared" si="21"/>
        <v>16.666666666666664</v>
      </c>
      <c r="U17" s="42">
        <f t="shared" si="21"/>
        <v>5.75</v>
      </c>
      <c r="V17" s="42">
        <f t="shared" si="21"/>
        <v>57.5</v>
      </c>
      <c r="W17" s="42">
        <f t="shared" si="21"/>
        <v>9.625</v>
      </c>
      <c r="X17" s="42">
        <f t="shared" si="21"/>
        <v>16.041666666666668</v>
      </c>
      <c r="Y17" s="42">
        <f t="shared" si="21"/>
        <v>55.5</v>
      </c>
      <c r="Z17" s="42">
        <f t="shared" si="21"/>
        <v>19.083333333333336</v>
      </c>
      <c r="AA17" s="42">
        <f t="shared" si="21"/>
        <v>54.874999999999993</v>
      </c>
      <c r="AB17" s="42">
        <f t="shared" si="21"/>
        <v>56.874999999999993</v>
      </c>
      <c r="AC17" s="42">
        <f t="shared" si="21"/>
        <v>54.374999999999993</v>
      </c>
      <c r="AD17" s="42">
        <f t="shared" si="21"/>
        <v>58.124999999999993</v>
      </c>
      <c r="AE17" s="42">
        <f t="shared" si="21"/>
        <v>63.124999999999993</v>
      </c>
      <c r="AF17" s="42">
        <f t="shared" si="21"/>
        <v>63.124999999999993</v>
      </c>
      <c r="AG17" s="42">
        <f t="shared" si="21"/>
        <v>59.124999999999993</v>
      </c>
    </row>
    <row r="18" spans="1:36" x14ac:dyDescent="0.2">
      <c r="A18" s="42"/>
      <c r="B18" s="42" t="s">
        <v>71</v>
      </c>
      <c r="C18" s="42">
        <f>STDEV(C6:C11,C15:C16)/SQRT(8)</f>
        <v>0.3659625273556999</v>
      </c>
      <c r="D18" s="42">
        <f t="shared" ref="D18:AG18" si="22">STDEV(D6:D11,D15:D16)/SQRT(8)</f>
        <v>0.3049687727964166</v>
      </c>
      <c r="E18" s="42">
        <f t="shared" si="22"/>
        <v>1.2356317065718707</v>
      </c>
      <c r="F18" s="42">
        <f t="shared" si="22"/>
        <v>10.815002806947657</v>
      </c>
      <c r="G18" s="42">
        <f t="shared" si="22"/>
        <v>4.8770600043175891</v>
      </c>
      <c r="H18" s="42">
        <f t="shared" si="22"/>
        <v>8.1284333405293143</v>
      </c>
      <c r="I18" s="42">
        <f t="shared" si="22"/>
        <v>1.2955969390869324</v>
      </c>
      <c r="J18" s="42">
        <f t="shared" si="22"/>
        <v>12.955969390869324</v>
      </c>
      <c r="K18" s="42">
        <f t="shared" si="22"/>
        <v>2.9504842217604113</v>
      </c>
      <c r="L18" s="42">
        <f t="shared" si="22"/>
        <v>4.9174737029340188</v>
      </c>
      <c r="M18" s="42">
        <f t="shared" si="22"/>
        <v>1.1649647450214349</v>
      </c>
      <c r="N18" s="42">
        <f t="shared" si="22"/>
        <v>11.649647450214349</v>
      </c>
      <c r="O18" s="42">
        <f t="shared" si="22"/>
        <v>3.3564303955243879</v>
      </c>
      <c r="P18" s="42">
        <f t="shared" si="22"/>
        <v>5.594050659207312</v>
      </c>
      <c r="Q18" s="42">
        <f t="shared" si="22"/>
        <v>0.94017475579201304</v>
      </c>
      <c r="R18" s="42">
        <f t="shared" si="22"/>
        <v>9.4017475579201299</v>
      </c>
      <c r="S18" s="42">
        <f t="shared" si="22"/>
        <v>4.4440972086577943</v>
      </c>
      <c r="T18" s="42">
        <f t="shared" si="22"/>
        <v>7.4068286810963251</v>
      </c>
      <c r="U18" s="42">
        <f t="shared" si="22"/>
        <v>1.2063818395753241</v>
      </c>
      <c r="V18" s="42">
        <f t="shared" si="22"/>
        <v>12.063818395753239</v>
      </c>
      <c r="W18" s="42">
        <f t="shared" si="22"/>
        <v>3.0468807234378477</v>
      </c>
      <c r="X18" s="42">
        <f t="shared" si="22"/>
        <v>5.078134539063079</v>
      </c>
      <c r="Y18" s="42">
        <f t="shared" si="22"/>
        <v>8.5251728093084083</v>
      </c>
      <c r="Z18" s="42">
        <f t="shared" si="22"/>
        <v>3.8615678615306428</v>
      </c>
      <c r="AA18" s="42">
        <f t="shared" si="22"/>
        <v>8.4058599882972835</v>
      </c>
      <c r="AB18" s="42">
        <f t="shared" si="22"/>
        <v>10.798650984972067</v>
      </c>
      <c r="AC18" s="42">
        <f t="shared" si="22"/>
        <v>12.669241201391964</v>
      </c>
      <c r="AD18" s="42">
        <f t="shared" si="22"/>
        <v>9.3032972265597493</v>
      </c>
      <c r="AE18" s="42">
        <f t="shared" si="22"/>
        <v>8.9611014549392536</v>
      </c>
      <c r="AF18" s="42">
        <f t="shared" si="22"/>
        <v>9.0601905924449895</v>
      </c>
      <c r="AG18" s="42">
        <f t="shared" si="22"/>
        <v>7.6495506403971243</v>
      </c>
    </row>
    <row r="19" spans="1:36" x14ac:dyDescent="0.2">
      <c r="A19" s="448" t="s">
        <v>171</v>
      </c>
      <c r="B19" s="448" t="s">
        <v>77</v>
      </c>
      <c r="C19" s="448">
        <f>AVERAGE(C4:C5,C12:C14)</f>
        <v>13.4</v>
      </c>
      <c r="D19" s="448">
        <f t="shared" ref="D19:AG19" si="23">AVERAGE(D4:D5,D12:D14)</f>
        <v>11.166666666666666</v>
      </c>
      <c r="E19" s="448">
        <f t="shared" si="23"/>
        <v>6.8</v>
      </c>
      <c r="F19" s="448">
        <f t="shared" si="23"/>
        <v>68</v>
      </c>
      <c r="G19" s="448">
        <f t="shared" si="23"/>
        <v>19</v>
      </c>
      <c r="H19" s="448">
        <f t="shared" si="23"/>
        <v>31.666666666666664</v>
      </c>
      <c r="I19" s="448">
        <f t="shared" si="23"/>
        <v>5.6</v>
      </c>
      <c r="J19" s="448">
        <f t="shared" si="23"/>
        <v>56</v>
      </c>
      <c r="K19" s="448">
        <f t="shared" si="23"/>
        <v>24</v>
      </c>
      <c r="L19" s="448">
        <f t="shared" si="23"/>
        <v>40</v>
      </c>
      <c r="M19" s="448">
        <f t="shared" si="23"/>
        <v>5.6</v>
      </c>
      <c r="N19" s="448">
        <f t="shared" si="23"/>
        <v>56</v>
      </c>
      <c r="O19" s="448">
        <f t="shared" si="23"/>
        <v>28.8</v>
      </c>
      <c r="P19" s="448">
        <f t="shared" si="23"/>
        <v>48</v>
      </c>
      <c r="Q19" s="448">
        <f t="shared" si="23"/>
        <v>5.6</v>
      </c>
      <c r="R19" s="448">
        <f t="shared" si="23"/>
        <v>56</v>
      </c>
      <c r="S19" s="448">
        <f t="shared" si="23"/>
        <v>21.2</v>
      </c>
      <c r="T19" s="448">
        <f t="shared" si="23"/>
        <v>35.333333333333336</v>
      </c>
      <c r="U19" s="448">
        <f t="shared" si="23"/>
        <v>4</v>
      </c>
      <c r="V19" s="448">
        <f t="shared" si="23"/>
        <v>40</v>
      </c>
      <c r="W19" s="448">
        <f t="shared" si="23"/>
        <v>15.4</v>
      </c>
      <c r="X19" s="448">
        <f t="shared" si="23"/>
        <v>25.666666666666664</v>
      </c>
      <c r="Y19" s="448">
        <f t="shared" si="23"/>
        <v>55.2</v>
      </c>
      <c r="Z19" s="448">
        <f t="shared" si="23"/>
        <v>36.133333333333333</v>
      </c>
      <c r="AA19" s="448">
        <f t="shared" si="23"/>
        <v>44.033333333333339</v>
      </c>
      <c r="AB19" s="448">
        <f t="shared" si="23"/>
        <v>56.833333333333329</v>
      </c>
      <c r="AC19" s="448">
        <f t="shared" si="23"/>
        <v>44.833333333333329</v>
      </c>
      <c r="AD19" s="448">
        <f t="shared" si="23"/>
        <v>44.833333333333336</v>
      </c>
      <c r="AE19" s="448">
        <f t="shared" si="23"/>
        <v>44.833333333333336</v>
      </c>
      <c r="AF19" s="448">
        <f t="shared" si="23"/>
        <v>28.833333333333336</v>
      </c>
      <c r="AG19" s="448">
        <f t="shared" si="23"/>
        <v>44.033333333333339</v>
      </c>
    </row>
    <row r="20" spans="1:36" x14ac:dyDescent="0.2">
      <c r="A20" s="448"/>
      <c r="B20" s="448" t="s">
        <v>71</v>
      </c>
      <c r="C20" s="448">
        <f>STDEV(C4:C5,C12:C14)/SQRT(5)</f>
        <v>5.2402290026295599</v>
      </c>
      <c r="D20" s="448">
        <f t="shared" ref="D20:AG20" si="24">STDEV(D4:D5,D12:D14)/SQRT(5)</f>
        <v>4.3668575021913005</v>
      </c>
      <c r="E20" s="448">
        <f t="shared" si="24"/>
        <v>1.7435595774162693</v>
      </c>
      <c r="F20" s="448">
        <f t="shared" si="24"/>
        <v>17.435595774162692</v>
      </c>
      <c r="G20" s="448">
        <f t="shared" si="24"/>
        <v>5.7183913821983188</v>
      </c>
      <c r="H20" s="448">
        <f t="shared" si="24"/>
        <v>9.530652303663862</v>
      </c>
      <c r="I20" s="448">
        <f t="shared" si="24"/>
        <v>1.5033296378372905</v>
      </c>
      <c r="J20" s="448">
        <f t="shared" si="24"/>
        <v>15.033296378372906</v>
      </c>
      <c r="K20" s="448">
        <f t="shared" si="24"/>
        <v>8.3666002653407556</v>
      </c>
      <c r="L20" s="448">
        <f t="shared" si="24"/>
        <v>13.944333775567923</v>
      </c>
      <c r="M20" s="448">
        <f t="shared" si="24"/>
        <v>1.3999999999999997</v>
      </c>
      <c r="N20" s="448">
        <f t="shared" si="24"/>
        <v>14</v>
      </c>
      <c r="O20" s="448">
        <f t="shared" si="24"/>
        <v>4.6303347611160905</v>
      </c>
      <c r="P20" s="448">
        <f t="shared" si="24"/>
        <v>7.71722460186015</v>
      </c>
      <c r="Q20" s="448">
        <f t="shared" si="24"/>
        <v>1.568438714135812</v>
      </c>
      <c r="R20" s="448">
        <f t="shared" si="24"/>
        <v>15.684387141358121</v>
      </c>
      <c r="S20" s="448">
        <f t="shared" si="24"/>
        <v>3.5972211497209909</v>
      </c>
      <c r="T20" s="448">
        <f t="shared" si="24"/>
        <v>5.9953685828683119</v>
      </c>
      <c r="U20" s="448">
        <f t="shared" si="24"/>
        <v>1.51657508881031</v>
      </c>
      <c r="V20" s="448">
        <f t="shared" si="24"/>
        <v>15.165750888103101</v>
      </c>
      <c r="W20" s="448">
        <f t="shared" si="24"/>
        <v>6.2417946137308942</v>
      </c>
      <c r="X20" s="448">
        <f t="shared" si="24"/>
        <v>10.402991022884827</v>
      </c>
      <c r="Y20" s="448">
        <f t="shared" si="24"/>
        <v>13.529227620230209</v>
      </c>
      <c r="Z20" s="448">
        <f t="shared" si="24"/>
        <v>8.2989959232025896</v>
      </c>
      <c r="AA20" s="448">
        <f t="shared" si="24"/>
        <v>11.400706605781551</v>
      </c>
      <c r="AB20" s="448">
        <f t="shared" si="24"/>
        <v>15.923863992274132</v>
      </c>
      <c r="AC20" s="448">
        <f t="shared" si="24"/>
        <v>14.784094305856025</v>
      </c>
      <c r="AD20" s="448">
        <f t="shared" si="24"/>
        <v>10.217767749258041</v>
      </c>
      <c r="AE20" s="448">
        <f t="shared" si="24"/>
        <v>13.671239072511961</v>
      </c>
      <c r="AF20" s="448">
        <f t="shared" si="24"/>
        <v>13.161918975252471</v>
      </c>
      <c r="AG20" s="448">
        <f t="shared" si="24"/>
        <v>11.400706605781551</v>
      </c>
    </row>
    <row r="21" spans="1:36" x14ac:dyDescent="0.2">
      <c r="B21" s="449" t="s">
        <v>0</v>
      </c>
      <c r="C21" s="450" t="s">
        <v>157</v>
      </c>
      <c r="D21" s="450"/>
      <c r="E21" s="450" t="s">
        <v>172</v>
      </c>
      <c r="F21" s="450"/>
      <c r="G21" s="450" t="s">
        <v>159</v>
      </c>
      <c r="H21" s="450"/>
      <c r="I21" s="450" t="s">
        <v>173</v>
      </c>
      <c r="J21" s="450"/>
      <c r="K21" s="450" t="s">
        <v>161</v>
      </c>
      <c r="L21" s="450"/>
      <c r="M21" s="450" t="s">
        <v>174</v>
      </c>
      <c r="N21" s="450"/>
      <c r="O21" s="450" t="s">
        <v>163</v>
      </c>
      <c r="P21" s="450"/>
      <c r="Q21" s="450" t="s">
        <v>175</v>
      </c>
      <c r="R21" s="450"/>
      <c r="S21" s="450" t="s">
        <v>165</v>
      </c>
      <c r="T21" s="450"/>
      <c r="U21" s="450" t="s">
        <v>176</v>
      </c>
      <c r="V21" s="450"/>
      <c r="W21" s="450" t="s">
        <v>167</v>
      </c>
      <c r="X21" s="450"/>
      <c r="Y21" s="445" t="s">
        <v>177</v>
      </c>
      <c r="Z21" s="445" t="s">
        <v>169</v>
      </c>
      <c r="AA21" s="14" t="s">
        <v>170</v>
      </c>
    </row>
    <row r="22" spans="1:36" x14ac:dyDescent="0.2">
      <c r="B22" s="43">
        <v>10308</v>
      </c>
      <c r="C22" s="43">
        <v>11</v>
      </c>
      <c r="D22" s="43">
        <f>C22/120*100</f>
        <v>9.1666666666666661</v>
      </c>
      <c r="E22" s="43">
        <v>9</v>
      </c>
      <c r="F22" s="43">
        <f>E22/10*100</f>
        <v>90</v>
      </c>
      <c r="G22" s="43">
        <v>13</v>
      </c>
      <c r="H22" s="43">
        <f>G22/60*100</f>
        <v>21.666666666666668</v>
      </c>
      <c r="I22" s="43">
        <v>7</v>
      </c>
      <c r="J22" s="43">
        <f>I22/10*100</f>
        <v>70</v>
      </c>
      <c r="K22" s="43">
        <v>48</v>
      </c>
      <c r="L22" s="43">
        <f>K22/60*100</f>
        <v>80</v>
      </c>
      <c r="M22" s="43">
        <v>5</v>
      </c>
      <c r="N22" s="43">
        <f>M22/10*100</f>
        <v>50</v>
      </c>
      <c r="O22" s="43">
        <v>4</v>
      </c>
      <c r="P22" s="43">
        <f>O22/60*100</f>
        <v>6.666666666666667</v>
      </c>
      <c r="Q22" s="43">
        <v>0</v>
      </c>
      <c r="R22" s="43">
        <f>Q22/10*100</f>
        <v>0</v>
      </c>
      <c r="S22" s="43">
        <v>4</v>
      </c>
      <c r="T22" s="43">
        <f>S22/60*100</f>
        <v>6.666666666666667</v>
      </c>
      <c r="U22" s="43">
        <v>6</v>
      </c>
      <c r="V22" s="43">
        <f>U22/10*100</f>
        <v>60</v>
      </c>
      <c r="W22" s="43">
        <v>3</v>
      </c>
      <c r="X22" s="43">
        <f>W22/60*100</f>
        <v>5</v>
      </c>
      <c r="Y22" s="34">
        <f>AVERAGE(F22,J22,N22,R22,V22)</f>
        <v>54</v>
      </c>
      <c r="Z22" s="34">
        <f>AVERAGE(H22,L22,P22,T22,X22)</f>
        <v>24.000000000000004</v>
      </c>
      <c r="AA22" s="34">
        <f>Y22-D22</f>
        <v>44.833333333333336</v>
      </c>
      <c r="AB22" s="34">
        <f>F22-D22</f>
        <v>80.833333333333329</v>
      </c>
      <c r="AC22" s="34">
        <f>J22-D22</f>
        <v>60.833333333333336</v>
      </c>
      <c r="AD22" s="34">
        <f>N22-D22</f>
        <v>40.833333333333336</v>
      </c>
      <c r="AE22" s="34">
        <f>R22-D22</f>
        <v>-9.1666666666666661</v>
      </c>
      <c r="AF22" s="34">
        <f>V22-D22</f>
        <v>50.833333333333336</v>
      </c>
      <c r="AJ22" s="34">
        <v>44.333333333333336</v>
      </c>
    </row>
    <row r="23" spans="1:36" x14ac:dyDescent="0.2">
      <c r="B23" s="43">
        <v>10309</v>
      </c>
      <c r="C23" s="43">
        <v>2</v>
      </c>
      <c r="D23" s="43">
        <f t="shared" ref="D23:D34" si="25">C23/120*100</f>
        <v>1.6666666666666667</v>
      </c>
      <c r="E23" s="43">
        <v>2</v>
      </c>
      <c r="F23" s="43">
        <f t="shared" ref="F23:F34" si="26">E23/10*100</f>
        <v>20</v>
      </c>
      <c r="G23" s="43">
        <v>20</v>
      </c>
      <c r="H23" s="43">
        <f t="shared" ref="H23:H34" si="27">G23/60*100</f>
        <v>33.333333333333329</v>
      </c>
      <c r="I23" s="43">
        <v>0</v>
      </c>
      <c r="J23" s="43">
        <f t="shared" ref="J23:J34" si="28">I23/10*100</f>
        <v>0</v>
      </c>
      <c r="K23" s="43">
        <v>12</v>
      </c>
      <c r="L23" s="43">
        <f t="shared" ref="L23:L34" si="29">K23/60*100</f>
        <v>20</v>
      </c>
      <c r="M23" s="43">
        <v>1</v>
      </c>
      <c r="N23" s="43">
        <f t="shared" ref="N23:N34" si="30">M23/10*100</f>
        <v>10</v>
      </c>
      <c r="O23" s="43">
        <v>3</v>
      </c>
      <c r="P23" s="43">
        <f t="shared" ref="P23:P34" si="31">O23/60*100</f>
        <v>5</v>
      </c>
      <c r="Q23" s="43">
        <v>0</v>
      </c>
      <c r="R23" s="43">
        <f t="shared" ref="R23:R34" si="32">Q23/10*100</f>
        <v>0</v>
      </c>
      <c r="S23" s="43">
        <v>0</v>
      </c>
      <c r="T23" s="43">
        <f t="shared" ref="T23:T34" si="33">S23/60*100</f>
        <v>0</v>
      </c>
      <c r="U23" s="43">
        <v>1</v>
      </c>
      <c r="V23" s="43">
        <f t="shared" ref="V23:V34" si="34">U23/10*100</f>
        <v>10</v>
      </c>
      <c r="W23" s="43">
        <v>0</v>
      </c>
      <c r="X23" s="43">
        <f t="shared" ref="X23:X34" si="35">W23/60*100</f>
        <v>0</v>
      </c>
      <c r="Y23" s="34">
        <f t="shared" ref="Y23:Y34" si="36">AVERAGE(F23,J23,N23,R23,V23)</f>
        <v>8</v>
      </c>
      <c r="Z23" s="34">
        <f t="shared" ref="Z23:Z34" si="37">AVERAGE(H23,L23,P23,T23,X23)</f>
        <v>11.666666666666666</v>
      </c>
      <c r="AA23" s="34">
        <f t="shared" ref="AA23:AA34" si="38">Y23-D23</f>
        <v>6.333333333333333</v>
      </c>
      <c r="AB23" s="34">
        <f t="shared" ref="AB23:AB34" si="39">F23-D23</f>
        <v>18.333333333333332</v>
      </c>
      <c r="AC23" s="34">
        <f t="shared" ref="AC23:AC34" si="40">J23-D23</f>
        <v>-1.6666666666666667</v>
      </c>
      <c r="AD23" s="34">
        <f t="shared" ref="AD23:AD34" si="41">N23-D23</f>
        <v>8.3333333333333339</v>
      </c>
      <c r="AE23" s="34">
        <f t="shared" ref="AE23:AE34" si="42">R23-D23</f>
        <v>-1.6666666666666667</v>
      </c>
      <c r="AF23" s="34">
        <f t="shared" ref="AF23:AF34" si="43">V23-D23</f>
        <v>8.3333333333333339</v>
      </c>
      <c r="AJ23" s="34">
        <v>40</v>
      </c>
    </row>
    <row r="24" spans="1:36" x14ac:dyDescent="0.2">
      <c r="B24" s="43">
        <v>10310</v>
      </c>
      <c r="C24" s="43">
        <v>2</v>
      </c>
      <c r="D24" s="43">
        <f t="shared" si="25"/>
        <v>1.6666666666666667</v>
      </c>
      <c r="E24" s="43">
        <v>2</v>
      </c>
      <c r="F24" s="43">
        <f t="shared" si="26"/>
        <v>20</v>
      </c>
      <c r="G24" s="43">
        <v>9</v>
      </c>
      <c r="H24" s="43">
        <f t="shared" si="27"/>
        <v>15</v>
      </c>
      <c r="I24" s="43">
        <v>10</v>
      </c>
      <c r="J24" s="43">
        <f t="shared" si="28"/>
        <v>100</v>
      </c>
      <c r="K24" s="43">
        <v>4</v>
      </c>
      <c r="L24" s="43">
        <f t="shared" si="29"/>
        <v>6.666666666666667</v>
      </c>
      <c r="M24" s="43">
        <v>2</v>
      </c>
      <c r="N24" s="43">
        <f t="shared" si="30"/>
        <v>20</v>
      </c>
      <c r="O24" s="43">
        <v>5</v>
      </c>
      <c r="P24" s="43">
        <f t="shared" si="31"/>
        <v>8.3333333333333321</v>
      </c>
      <c r="Q24" s="43">
        <v>9</v>
      </c>
      <c r="R24" s="43">
        <f t="shared" si="32"/>
        <v>90</v>
      </c>
      <c r="S24" s="43">
        <v>7</v>
      </c>
      <c r="T24" s="43">
        <f t="shared" si="33"/>
        <v>11.666666666666666</v>
      </c>
      <c r="U24" s="43">
        <v>0</v>
      </c>
      <c r="V24" s="43">
        <f t="shared" si="34"/>
        <v>0</v>
      </c>
      <c r="W24" s="43">
        <v>0</v>
      </c>
      <c r="X24" s="43">
        <f t="shared" si="35"/>
        <v>0</v>
      </c>
      <c r="Y24" s="34">
        <f t="shared" si="36"/>
        <v>46</v>
      </c>
      <c r="Z24" s="34">
        <f t="shared" si="37"/>
        <v>8.3333333333333321</v>
      </c>
      <c r="AA24" s="34">
        <f t="shared" si="38"/>
        <v>44.333333333333336</v>
      </c>
      <c r="AB24" s="34">
        <f t="shared" si="39"/>
        <v>18.333333333333332</v>
      </c>
      <c r="AC24" s="34">
        <f t="shared" si="40"/>
        <v>98.333333333333329</v>
      </c>
      <c r="AD24" s="34">
        <f t="shared" si="41"/>
        <v>18.333333333333332</v>
      </c>
      <c r="AE24" s="34">
        <f t="shared" si="42"/>
        <v>88.333333333333329</v>
      </c>
      <c r="AF24" s="34">
        <f t="shared" si="43"/>
        <v>-1.6666666666666667</v>
      </c>
      <c r="AJ24" s="34">
        <v>36</v>
      </c>
    </row>
    <row r="25" spans="1:36" x14ac:dyDescent="0.2">
      <c r="B25" s="43">
        <v>10311</v>
      </c>
      <c r="C25" s="43">
        <v>0</v>
      </c>
      <c r="D25" s="43">
        <f t="shared" si="25"/>
        <v>0</v>
      </c>
      <c r="E25" s="43">
        <v>4</v>
      </c>
      <c r="F25" s="43">
        <f t="shared" si="26"/>
        <v>40</v>
      </c>
      <c r="G25" s="43">
        <v>20</v>
      </c>
      <c r="H25" s="43">
        <f t="shared" si="27"/>
        <v>33.333333333333329</v>
      </c>
      <c r="I25" s="43">
        <v>7</v>
      </c>
      <c r="J25" s="43">
        <f t="shared" si="28"/>
        <v>70</v>
      </c>
      <c r="K25" s="43">
        <v>10</v>
      </c>
      <c r="L25" s="43">
        <f t="shared" si="29"/>
        <v>16.666666666666664</v>
      </c>
      <c r="M25" s="43">
        <v>0</v>
      </c>
      <c r="N25" s="43">
        <f t="shared" si="30"/>
        <v>0</v>
      </c>
      <c r="O25" s="43">
        <v>7</v>
      </c>
      <c r="P25" s="43">
        <f t="shared" si="31"/>
        <v>11.666666666666666</v>
      </c>
      <c r="Q25" s="43">
        <v>7</v>
      </c>
      <c r="R25" s="43">
        <f t="shared" si="32"/>
        <v>70</v>
      </c>
      <c r="S25" s="43">
        <v>11</v>
      </c>
      <c r="T25" s="43">
        <f t="shared" si="33"/>
        <v>18.333333333333332</v>
      </c>
      <c r="U25" s="43">
        <v>2</v>
      </c>
      <c r="V25" s="43">
        <f t="shared" si="34"/>
        <v>20</v>
      </c>
      <c r="W25" s="43">
        <v>6</v>
      </c>
      <c r="X25" s="43">
        <f t="shared" si="35"/>
        <v>10</v>
      </c>
      <c r="Y25" s="34">
        <f t="shared" si="36"/>
        <v>40</v>
      </c>
      <c r="Z25" s="34">
        <f t="shared" si="37"/>
        <v>17.999999999999996</v>
      </c>
      <c r="AA25" s="34">
        <f t="shared" si="38"/>
        <v>40</v>
      </c>
      <c r="AB25" s="34">
        <f t="shared" si="39"/>
        <v>40</v>
      </c>
      <c r="AC25" s="34">
        <f t="shared" si="40"/>
        <v>70</v>
      </c>
      <c r="AD25" s="34">
        <f t="shared" si="41"/>
        <v>0</v>
      </c>
      <c r="AE25" s="34">
        <f t="shared" si="42"/>
        <v>70</v>
      </c>
      <c r="AF25" s="34">
        <f t="shared" si="43"/>
        <v>20</v>
      </c>
      <c r="AJ25" s="34">
        <v>24.333333333333332</v>
      </c>
    </row>
    <row r="26" spans="1:36" x14ac:dyDescent="0.2">
      <c r="B26" s="43">
        <v>10298</v>
      </c>
      <c r="C26" s="43">
        <v>0</v>
      </c>
      <c r="D26" s="43">
        <f t="shared" si="25"/>
        <v>0</v>
      </c>
      <c r="E26" s="43">
        <v>0</v>
      </c>
      <c r="F26" s="43">
        <f t="shared" si="26"/>
        <v>0</v>
      </c>
      <c r="G26" s="43">
        <v>60</v>
      </c>
      <c r="H26" s="43">
        <f t="shared" si="27"/>
        <v>100</v>
      </c>
      <c r="I26" s="43">
        <v>1</v>
      </c>
      <c r="J26" s="43">
        <f t="shared" si="28"/>
        <v>10</v>
      </c>
      <c r="K26" s="43">
        <v>11</v>
      </c>
      <c r="L26" s="43">
        <f t="shared" si="29"/>
        <v>18.333333333333332</v>
      </c>
      <c r="M26" s="43">
        <v>7</v>
      </c>
      <c r="N26" s="43">
        <f t="shared" si="30"/>
        <v>70</v>
      </c>
      <c r="O26" s="43">
        <v>56</v>
      </c>
      <c r="P26" s="43">
        <f t="shared" si="31"/>
        <v>93.333333333333329</v>
      </c>
      <c r="Q26" s="43">
        <v>6</v>
      </c>
      <c r="R26" s="43">
        <f t="shared" si="32"/>
        <v>60</v>
      </c>
      <c r="S26" s="43">
        <v>52</v>
      </c>
      <c r="T26" s="43">
        <f t="shared" si="33"/>
        <v>86.666666666666671</v>
      </c>
      <c r="U26" s="43">
        <v>4</v>
      </c>
      <c r="V26" s="43">
        <f t="shared" si="34"/>
        <v>40</v>
      </c>
      <c r="W26" s="43">
        <v>34</v>
      </c>
      <c r="X26" s="43">
        <f t="shared" si="35"/>
        <v>56.666666666666664</v>
      </c>
      <c r="Y26" s="34">
        <f t="shared" si="36"/>
        <v>36</v>
      </c>
      <c r="Z26" s="34">
        <f t="shared" si="37"/>
        <v>71</v>
      </c>
      <c r="AA26" s="34">
        <f t="shared" si="38"/>
        <v>36</v>
      </c>
      <c r="AB26" s="34">
        <f t="shared" si="39"/>
        <v>0</v>
      </c>
      <c r="AC26" s="34">
        <f t="shared" si="40"/>
        <v>10</v>
      </c>
      <c r="AD26" s="34">
        <f t="shared" si="41"/>
        <v>70</v>
      </c>
      <c r="AE26" s="34">
        <f t="shared" si="42"/>
        <v>60</v>
      </c>
      <c r="AF26" s="34">
        <f t="shared" si="43"/>
        <v>40</v>
      </c>
      <c r="AJ26" s="34">
        <v>44</v>
      </c>
    </row>
    <row r="27" spans="1:36" x14ac:dyDescent="0.2">
      <c r="B27" s="43">
        <v>10299</v>
      </c>
      <c r="C27" s="43">
        <v>2</v>
      </c>
      <c r="D27" s="43">
        <f t="shared" si="25"/>
        <v>1.6666666666666667</v>
      </c>
      <c r="E27" s="43">
        <v>0</v>
      </c>
      <c r="F27" s="43">
        <f t="shared" si="26"/>
        <v>0</v>
      </c>
      <c r="G27" s="43">
        <v>7</v>
      </c>
      <c r="H27" s="43">
        <f t="shared" si="27"/>
        <v>11.666666666666666</v>
      </c>
      <c r="I27" s="43">
        <v>2</v>
      </c>
      <c r="J27" s="43">
        <f t="shared" si="28"/>
        <v>20</v>
      </c>
      <c r="K27" s="43">
        <v>30</v>
      </c>
      <c r="L27" s="43">
        <f t="shared" si="29"/>
        <v>50</v>
      </c>
      <c r="M27" s="43">
        <v>0</v>
      </c>
      <c r="N27" s="43">
        <f t="shared" si="30"/>
        <v>0</v>
      </c>
      <c r="O27" s="43">
        <v>31</v>
      </c>
      <c r="P27" s="43">
        <f t="shared" si="31"/>
        <v>51.666666666666671</v>
      </c>
      <c r="Q27" s="43">
        <v>6</v>
      </c>
      <c r="R27" s="43">
        <f t="shared" si="32"/>
        <v>60</v>
      </c>
      <c r="S27" s="43">
        <v>32</v>
      </c>
      <c r="T27" s="43">
        <f t="shared" si="33"/>
        <v>53.333333333333336</v>
      </c>
      <c r="U27" s="43">
        <v>5</v>
      </c>
      <c r="V27" s="43">
        <f t="shared" si="34"/>
        <v>50</v>
      </c>
      <c r="W27" s="43">
        <v>31</v>
      </c>
      <c r="X27" s="43">
        <f t="shared" si="35"/>
        <v>51.666666666666671</v>
      </c>
      <c r="Y27" s="34">
        <f t="shared" si="36"/>
        <v>26</v>
      </c>
      <c r="Z27" s="34">
        <f t="shared" si="37"/>
        <v>43.666666666666671</v>
      </c>
      <c r="AA27" s="34">
        <f t="shared" si="38"/>
        <v>24.333333333333332</v>
      </c>
      <c r="AB27" s="34">
        <f t="shared" si="39"/>
        <v>-1.6666666666666667</v>
      </c>
      <c r="AC27" s="34">
        <f t="shared" si="40"/>
        <v>18.333333333333332</v>
      </c>
      <c r="AD27" s="34">
        <f t="shared" si="41"/>
        <v>-1.6666666666666667</v>
      </c>
      <c r="AE27" s="34">
        <f t="shared" si="42"/>
        <v>58.333333333333336</v>
      </c>
      <c r="AF27" s="34">
        <f t="shared" si="43"/>
        <v>48.333333333333336</v>
      </c>
      <c r="AJ27" s="34">
        <v>42</v>
      </c>
    </row>
    <row r="28" spans="1:36" x14ac:dyDescent="0.2">
      <c r="B28" s="43">
        <v>10300</v>
      </c>
      <c r="C28" s="43">
        <v>0</v>
      </c>
      <c r="D28" s="43">
        <f t="shared" si="25"/>
        <v>0</v>
      </c>
      <c r="E28" s="43">
        <v>3</v>
      </c>
      <c r="F28" s="43">
        <f t="shared" si="26"/>
        <v>30</v>
      </c>
      <c r="G28" s="43">
        <v>28</v>
      </c>
      <c r="H28" s="43">
        <f t="shared" si="27"/>
        <v>46.666666666666664</v>
      </c>
      <c r="I28" s="43">
        <v>7</v>
      </c>
      <c r="J28" s="43">
        <f t="shared" si="28"/>
        <v>70</v>
      </c>
      <c r="K28" s="43">
        <v>50</v>
      </c>
      <c r="L28" s="43">
        <f t="shared" si="29"/>
        <v>83.333333333333343</v>
      </c>
      <c r="M28" s="43">
        <v>7</v>
      </c>
      <c r="N28" s="43">
        <f t="shared" si="30"/>
        <v>70</v>
      </c>
      <c r="O28" s="43">
        <v>60</v>
      </c>
      <c r="P28" s="43">
        <f t="shared" si="31"/>
        <v>100</v>
      </c>
      <c r="Q28" s="43">
        <v>0</v>
      </c>
      <c r="R28" s="43">
        <f t="shared" si="32"/>
        <v>0</v>
      </c>
      <c r="S28" s="43">
        <v>5</v>
      </c>
      <c r="T28" s="43">
        <f t="shared" si="33"/>
        <v>8.3333333333333321</v>
      </c>
      <c r="U28" s="43">
        <v>5</v>
      </c>
      <c r="V28" s="43">
        <f t="shared" si="34"/>
        <v>50</v>
      </c>
      <c r="W28" s="43">
        <v>33</v>
      </c>
      <c r="X28" s="43">
        <f t="shared" si="35"/>
        <v>55.000000000000007</v>
      </c>
      <c r="Y28" s="34">
        <f t="shared" si="36"/>
        <v>44</v>
      </c>
      <c r="Z28" s="34">
        <f t="shared" si="37"/>
        <v>58.666666666666671</v>
      </c>
      <c r="AA28" s="34">
        <f t="shared" si="38"/>
        <v>44</v>
      </c>
      <c r="AB28" s="34">
        <f t="shared" si="39"/>
        <v>30</v>
      </c>
      <c r="AC28" s="34">
        <f t="shared" si="40"/>
        <v>70</v>
      </c>
      <c r="AD28" s="34">
        <f t="shared" si="41"/>
        <v>70</v>
      </c>
      <c r="AE28" s="34">
        <f t="shared" si="42"/>
        <v>0</v>
      </c>
      <c r="AF28" s="34">
        <f t="shared" si="43"/>
        <v>50</v>
      </c>
      <c r="AJ28" s="34">
        <v>16</v>
      </c>
    </row>
    <row r="29" spans="1:36" x14ac:dyDescent="0.2">
      <c r="B29" s="43">
        <v>10301</v>
      </c>
      <c r="C29" s="43">
        <v>0</v>
      </c>
      <c r="D29" s="43">
        <f t="shared" si="25"/>
        <v>0</v>
      </c>
      <c r="E29" s="43">
        <v>0</v>
      </c>
      <c r="F29" s="43">
        <f t="shared" si="26"/>
        <v>0</v>
      </c>
      <c r="G29" s="43">
        <v>0</v>
      </c>
      <c r="H29" s="43">
        <f t="shared" si="27"/>
        <v>0</v>
      </c>
      <c r="I29" s="43">
        <v>0</v>
      </c>
      <c r="J29" s="43">
        <f t="shared" si="28"/>
        <v>0</v>
      </c>
      <c r="K29" s="43">
        <v>0</v>
      </c>
      <c r="L29" s="43">
        <f t="shared" si="29"/>
        <v>0</v>
      </c>
      <c r="M29" s="43">
        <v>7</v>
      </c>
      <c r="N29" s="43">
        <f t="shared" si="30"/>
        <v>70</v>
      </c>
      <c r="O29" s="43">
        <v>60</v>
      </c>
      <c r="P29" s="43">
        <f t="shared" si="31"/>
        <v>100</v>
      </c>
      <c r="Q29" s="43">
        <v>10</v>
      </c>
      <c r="R29" s="43">
        <f t="shared" si="32"/>
        <v>100</v>
      </c>
      <c r="S29" s="43">
        <v>31</v>
      </c>
      <c r="T29" s="43">
        <f t="shared" si="33"/>
        <v>51.666666666666671</v>
      </c>
      <c r="U29" s="43">
        <v>4</v>
      </c>
      <c r="V29" s="43">
        <f t="shared" si="34"/>
        <v>40</v>
      </c>
      <c r="W29" s="43">
        <v>9</v>
      </c>
      <c r="X29" s="43">
        <f t="shared" si="35"/>
        <v>15</v>
      </c>
      <c r="Y29" s="34">
        <f t="shared" si="36"/>
        <v>42</v>
      </c>
      <c r="Z29" s="34">
        <f t="shared" si="37"/>
        <v>33.333333333333336</v>
      </c>
      <c r="AA29" s="34">
        <f t="shared" si="38"/>
        <v>42</v>
      </c>
      <c r="AB29" s="34">
        <f t="shared" si="39"/>
        <v>0</v>
      </c>
      <c r="AC29" s="34">
        <f t="shared" si="40"/>
        <v>0</v>
      </c>
      <c r="AD29" s="34">
        <f t="shared" si="41"/>
        <v>70</v>
      </c>
      <c r="AE29" s="34">
        <f t="shared" si="42"/>
        <v>100</v>
      </c>
      <c r="AF29" s="34">
        <f t="shared" si="43"/>
        <v>40</v>
      </c>
      <c r="AJ29" s="34">
        <v>48.333333333333336</v>
      </c>
    </row>
    <row r="30" spans="1:36" x14ac:dyDescent="0.2">
      <c r="B30" s="43">
        <v>10270</v>
      </c>
      <c r="C30" s="43">
        <v>28</v>
      </c>
      <c r="D30" s="43">
        <f t="shared" si="25"/>
        <v>23.333333333333332</v>
      </c>
      <c r="E30" s="43">
        <v>9</v>
      </c>
      <c r="F30" s="43">
        <f t="shared" si="26"/>
        <v>90</v>
      </c>
      <c r="G30" s="43">
        <v>53</v>
      </c>
      <c r="H30" s="43">
        <f t="shared" si="27"/>
        <v>88.333333333333329</v>
      </c>
      <c r="I30" s="43">
        <v>9</v>
      </c>
      <c r="J30" s="43">
        <f t="shared" si="28"/>
        <v>90</v>
      </c>
      <c r="K30" s="43">
        <v>60</v>
      </c>
      <c r="L30" s="43">
        <f t="shared" si="29"/>
        <v>100</v>
      </c>
      <c r="M30" s="43">
        <v>8</v>
      </c>
      <c r="N30" s="43">
        <f t="shared" si="30"/>
        <v>80</v>
      </c>
      <c r="O30" s="43">
        <v>30</v>
      </c>
      <c r="P30" s="43">
        <f t="shared" si="31"/>
        <v>50</v>
      </c>
      <c r="Q30" s="43">
        <v>9</v>
      </c>
      <c r="R30" s="43">
        <f t="shared" si="32"/>
        <v>90</v>
      </c>
      <c r="S30" s="43">
        <v>34</v>
      </c>
      <c r="T30" s="43">
        <f t="shared" si="33"/>
        <v>56.666666666666664</v>
      </c>
      <c r="U30" s="43">
        <v>8</v>
      </c>
      <c r="V30" s="43">
        <f t="shared" si="34"/>
        <v>80</v>
      </c>
      <c r="W30" s="43">
        <v>50</v>
      </c>
      <c r="X30" s="43">
        <f t="shared" si="35"/>
        <v>83.333333333333343</v>
      </c>
      <c r="Y30" s="34">
        <f t="shared" si="36"/>
        <v>86</v>
      </c>
      <c r="Z30" s="34">
        <f t="shared" si="37"/>
        <v>75.666666666666671</v>
      </c>
      <c r="AA30" s="34">
        <f t="shared" si="38"/>
        <v>62.666666666666671</v>
      </c>
      <c r="AB30" s="34">
        <f t="shared" si="39"/>
        <v>66.666666666666671</v>
      </c>
      <c r="AC30" s="34">
        <f t="shared" si="40"/>
        <v>66.666666666666671</v>
      </c>
      <c r="AD30" s="34">
        <f t="shared" si="41"/>
        <v>56.666666666666671</v>
      </c>
      <c r="AE30" s="34">
        <f t="shared" si="42"/>
        <v>66.666666666666671</v>
      </c>
      <c r="AF30" s="34">
        <f t="shared" si="43"/>
        <v>56.666666666666671</v>
      </c>
      <c r="AJ30" s="34">
        <v>44.833333333333336</v>
      </c>
    </row>
    <row r="31" spans="1:36" x14ac:dyDescent="0.2">
      <c r="B31" s="43">
        <v>10271</v>
      </c>
      <c r="C31" s="43">
        <v>23</v>
      </c>
      <c r="D31" s="43">
        <f t="shared" si="25"/>
        <v>19.166666666666668</v>
      </c>
      <c r="E31" s="43">
        <v>8</v>
      </c>
      <c r="F31" s="43">
        <f t="shared" si="26"/>
        <v>80</v>
      </c>
      <c r="G31" s="43">
        <v>55</v>
      </c>
      <c r="H31" s="43">
        <f t="shared" si="27"/>
        <v>91.666666666666657</v>
      </c>
      <c r="I31" s="43">
        <v>10</v>
      </c>
      <c r="J31" s="43">
        <f t="shared" si="28"/>
        <v>100</v>
      </c>
      <c r="K31" s="43">
        <v>15</v>
      </c>
      <c r="L31" s="43">
        <f t="shared" si="29"/>
        <v>25</v>
      </c>
      <c r="M31" s="43">
        <v>8</v>
      </c>
      <c r="N31" s="43">
        <f t="shared" si="30"/>
        <v>80</v>
      </c>
      <c r="O31" s="43">
        <v>55</v>
      </c>
      <c r="P31" s="43">
        <f t="shared" si="31"/>
        <v>91.666666666666657</v>
      </c>
      <c r="Q31" s="43">
        <v>8</v>
      </c>
      <c r="R31" s="43">
        <f t="shared" si="32"/>
        <v>80</v>
      </c>
      <c r="S31" s="43">
        <v>20</v>
      </c>
      <c r="T31" s="43">
        <f t="shared" si="33"/>
        <v>33.333333333333329</v>
      </c>
      <c r="U31" s="43">
        <v>5</v>
      </c>
      <c r="V31" s="43">
        <f t="shared" si="34"/>
        <v>50</v>
      </c>
      <c r="W31" s="43">
        <v>8</v>
      </c>
      <c r="X31" s="43">
        <f t="shared" si="35"/>
        <v>13.333333333333334</v>
      </c>
      <c r="Y31" s="34">
        <f t="shared" si="36"/>
        <v>78</v>
      </c>
      <c r="Z31" s="34">
        <f t="shared" si="37"/>
        <v>50.999999999999993</v>
      </c>
      <c r="AA31" s="34">
        <f t="shared" si="38"/>
        <v>58.833333333333329</v>
      </c>
      <c r="AB31" s="34">
        <f t="shared" si="39"/>
        <v>60.833333333333329</v>
      </c>
      <c r="AC31" s="34">
        <f t="shared" si="40"/>
        <v>80.833333333333329</v>
      </c>
      <c r="AD31" s="34">
        <f t="shared" si="41"/>
        <v>60.833333333333329</v>
      </c>
      <c r="AE31" s="34">
        <f t="shared" si="42"/>
        <v>60.833333333333329</v>
      </c>
      <c r="AF31" s="34">
        <f t="shared" si="43"/>
        <v>30.833333333333332</v>
      </c>
      <c r="AJ31" s="34">
        <v>6.333333333333333</v>
      </c>
    </row>
    <row r="32" spans="1:36" x14ac:dyDescent="0.2">
      <c r="B32" s="43">
        <v>10274</v>
      </c>
      <c r="C32" s="43">
        <v>3</v>
      </c>
      <c r="D32" s="43">
        <f t="shared" si="25"/>
        <v>2.5</v>
      </c>
      <c r="E32" s="43">
        <v>6</v>
      </c>
      <c r="F32" s="43">
        <f t="shared" si="26"/>
        <v>60</v>
      </c>
      <c r="G32" s="43">
        <v>32</v>
      </c>
      <c r="H32" s="43">
        <f t="shared" si="27"/>
        <v>53.333333333333336</v>
      </c>
      <c r="I32" s="43">
        <v>10</v>
      </c>
      <c r="J32" s="43">
        <f t="shared" si="28"/>
        <v>100</v>
      </c>
      <c r="K32" s="43">
        <v>17</v>
      </c>
      <c r="L32" s="43">
        <f t="shared" si="29"/>
        <v>28.333333333333332</v>
      </c>
      <c r="M32" s="43">
        <v>6</v>
      </c>
      <c r="N32" s="43">
        <f t="shared" si="30"/>
        <v>60</v>
      </c>
      <c r="O32" s="43">
        <v>15</v>
      </c>
      <c r="P32" s="43">
        <f t="shared" si="31"/>
        <v>25</v>
      </c>
      <c r="Q32" s="43">
        <v>5</v>
      </c>
      <c r="R32" s="43">
        <f t="shared" si="32"/>
        <v>50</v>
      </c>
      <c r="S32" s="43">
        <v>22</v>
      </c>
      <c r="T32" s="43">
        <f t="shared" si="33"/>
        <v>36.666666666666664</v>
      </c>
      <c r="U32" s="43">
        <v>8</v>
      </c>
      <c r="V32" s="43">
        <f t="shared" si="34"/>
        <v>80</v>
      </c>
      <c r="W32" s="43">
        <v>35</v>
      </c>
      <c r="X32" s="43">
        <f t="shared" si="35"/>
        <v>58.333333333333336</v>
      </c>
      <c r="Y32" s="34">
        <f t="shared" si="36"/>
        <v>70</v>
      </c>
      <c r="Z32" s="34">
        <f t="shared" si="37"/>
        <v>40.333333333333336</v>
      </c>
      <c r="AA32" s="34">
        <f t="shared" si="38"/>
        <v>67.5</v>
      </c>
      <c r="AB32" s="34">
        <f t="shared" si="39"/>
        <v>57.5</v>
      </c>
      <c r="AC32" s="34">
        <f t="shared" si="40"/>
        <v>97.5</v>
      </c>
      <c r="AD32" s="34">
        <f t="shared" si="41"/>
        <v>57.5</v>
      </c>
      <c r="AE32" s="34">
        <f t="shared" si="42"/>
        <v>47.5</v>
      </c>
      <c r="AF32" s="34">
        <f t="shared" si="43"/>
        <v>77.5</v>
      </c>
      <c r="AJ32" s="34">
        <v>62.666666666666671</v>
      </c>
    </row>
    <row r="33" spans="1:36" x14ac:dyDescent="0.2">
      <c r="B33" s="43">
        <v>10275</v>
      </c>
      <c r="C33" s="43">
        <v>0</v>
      </c>
      <c r="D33" s="43">
        <f t="shared" si="25"/>
        <v>0</v>
      </c>
      <c r="E33" s="43">
        <v>2</v>
      </c>
      <c r="F33" s="43">
        <f t="shared" si="26"/>
        <v>20</v>
      </c>
      <c r="G33" s="43">
        <v>4</v>
      </c>
      <c r="H33" s="43">
        <f t="shared" si="27"/>
        <v>6.666666666666667</v>
      </c>
      <c r="I33" s="43">
        <v>0</v>
      </c>
      <c r="J33" s="43">
        <f t="shared" si="28"/>
        <v>0</v>
      </c>
      <c r="K33" s="43">
        <v>5</v>
      </c>
      <c r="L33" s="43">
        <f t="shared" si="29"/>
        <v>8.3333333333333321</v>
      </c>
      <c r="M33" s="43">
        <v>3</v>
      </c>
      <c r="N33" s="43">
        <f t="shared" si="30"/>
        <v>30</v>
      </c>
      <c r="O33" s="43">
        <v>3</v>
      </c>
      <c r="P33" s="43">
        <f t="shared" si="31"/>
        <v>5</v>
      </c>
      <c r="Q33" s="43">
        <v>2</v>
      </c>
      <c r="R33" s="43">
        <f t="shared" si="32"/>
        <v>20</v>
      </c>
      <c r="S33" s="43">
        <v>0</v>
      </c>
      <c r="T33" s="43">
        <f t="shared" si="33"/>
        <v>0</v>
      </c>
      <c r="U33" s="43">
        <v>1</v>
      </c>
      <c r="V33" s="43">
        <f t="shared" si="34"/>
        <v>10</v>
      </c>
      <c r="W33" s="43">
        <v>3</v>
      </c>
      <c r="X33" s="43">
        <f t="shared" si="35"/>
        <v>5</v>
      </c>
      <c r="Y33" s="34">
        <f t="shared" si="36"/>
        <v>16</v>
      </c>
      <c r="Z33" s="34">
        <f t="shared" si="37"/>
        <v>5</v>
      </c>
      <c r="AA33" s="34">
        <f t="shared" si="38"/>
        <v>16</v>
      </c>
      <c r="AB33" s="34">
        <f t="shared" si="39"/>
        <v>20</v>
      </c>
      <c r="AC33" s="34">
        <f t="shared" si="40"/>
        <v>0</v>
      </c>
      <c r="AD33" s="34">
        <f t="shared" si="41"/>
        <v>30</v>
      </c>
      <c r="AE33" s="34">
        <f t="shared" si="42"/>
        <v>20</v>
      </c>
      <c r="AF33" s="34">
        <f t="shared" si="43"/>
        <v>10</v>
      </c>
      <c r="AJ33" s="34">
        <v>58.833333333333329</v>
      </c>
    </row>
    <row r="34" spans="1:36" x14ac:dyDescent="0.2">
      <c r="B34" s="40">
        <v>10276</v>
      </c>
      <c r="C34" s="40">
        <v>2</v>
      </c>
      <c r="D34" s="40">
        <f t="shared" si="25"/>
        <v>1.6666666666666667</v>
      </c>
      <c r="E34" s="40">
        <v>1</v>
      </c>
      <c r="F34" s="40">
        <f t="shared" si="26"/>
        <v>10</v>
      </c>
      <c r="G34" s="40">
        <v>10</v>
      </c>
      <c r="H34" s="40">
        <f t="shared" si="27"/>
        <v>16.666666666666664</v>
      </c>
      <c r="I34" s="40">
        <v>5</v>
      </c>
      <c r="J34" s="40">
        <f t="shared" si="28"/>
        <v>50</v>
      </c>
      <c r="K34" s="40">
        <v>15</v>
      </c>
      <c r="L34" s="40">
        <f t="shared" si="29"/>
        <v>25</v>
      </c>
      <c r="M34" s="40">
        <v>8</v>
      </c>
      <c r="N34" s="40">
        <f t="shared" si="30"/>
        <v>80</v>
      </c>
      <c r="O34" s="40">
        <v>15</v>
      </c>
      <c r="P34" s="40">
        <f t="shared" si="31"/>
        <v>25</v>
      </c>
      <c r="Q34" s="40">
        <v>5</v>
      </c>
      <c r="R34" s="40">
        <f t="shared" si="32"/>
        <v>50</v>
      </c>
      <c r="S34" s="40">
        <v>30</v>
      </c>
      <c r="T34" s="40">
        <f t="shared" si="33"/>
        <v>50</v>
      </c>
      <c r="U34" s="40">
        <v>6</v>
      </c>
      <c r="V34" s="40">
        <f t="shared" si="34"/>
        <v>60</v>
      </c>
      <c r="W34" s="40">
        <v>15</v>
      </c>
      <c r="X34" s="40">
        <f t="shared" si="35"/>
        <v>25</v>
      </c>
      <c r="Y34" s="34">
        <f t="shared" si="36"/>
        <v>50</v>
      </c>
      <c r="Z34" s="34">
        <f t="shared" si="37"/>
        <v>28.333333333333332</v>
      </c>
      <c r="AA34" s="34">
        <f t="shared" si="38"/>
        <v>48.333333333333336</v>
      </c>
      <c r="AB34" s="34">
        <f t="shared" si="39"/>
        <v>8.3333333333333339</v>
      </c>
      <c r="AC34" s="34">
        <f t="shared" si="40"/>
        <v>48.333333333333336</v>
      </c>
      <c r="AD34" s="34">
        <f t="shared" si="41"/>
        <v>78.333333333333329</v>
      </c>
      <c r="AE34" s="34">
        <f t="shared" si="42"/>
        <v>48.333333333333336</v>
      </c>
      <c r="AF34" s="34">
        <f t="shared" si="43"/>
        <v>58.333333333333336</v>
      </c>
      <c r="AJ34" s="34">
        <v>67.5</v>
      </c>
    </row>
    <row r="35" spans="1:36" x14ac:dyDescent="0.2">
      <c r="A35" s="42" t="s">
        <v>76</v>
      </c>
      <c r="B35" s="42" t="s">
        <v>77</v>
      </c>
      <c r="C35" s="42">
        <f>AVERAGE(C24:C29,C33:C34)</f>
        <v>0.75</v>
      </c>
      <c r="D35" s="42">
        <f t="shared" ref="D35:AF35" si="44">AVERAGE(D24:D29,D33:D34)</f>
        <v>0.625</v>
      </c>
      <c r="E35" s="42">
        <f t="shared" si="44"/>
        <v>1.5</v>
      </c>
      <c r="F35" s="42">
        <f t="shared" si="44"/>
        <v>15</v>
      </c>
      <c r="G35" s="42">
        <f t="shared" si="44"/>
        <v>17.25</v>
      </c>
      <c r="H35" s="42">
        <f t="shared" si="44"/>
        <v>28.749999999999993</v>
      </c>
      <c r="I35" s="42">
        <f t="shared" si="44"/>
        <v>4</v>
      </c>
      <c r="J35" s="42">
        <f t="shared" si="44"/>
        <v>40</v>
      </c>
      <c r="K35" s="42">
        <f t="shared" si="44"/>
        <v>15.625</v>
      </c>
      <c r="L35" s="42">
        <f t="shared" si="44"/>
        <v>26.041666666666668</v>
      </c>
      <c r="M35" s="42">
        <f t="shared" si="44"/>
        <v>4.25</v>
      </c>
      <c r="N35" s="42">
        <f t="shared" si="44"/>
        <v>42.5</v>
      </c>
      <c r="O35" s="42">
        <f t="shared" si="44"/>
        <v>29.625</v>
      </c>
      <c r="P35" s="42">
        <f t="shared" si="44"/>
        <v>49.375</v>
      </c>
      <c r="Q35" s="42">
        <f t="shared" si="44"/>
        <v>5.625</v>
      </c>
      <c r="R35" s="42">
        <f t="shared" si="44"/>
        <v>56.25</v>
      </c>
      <c r="S35" s="42">
        <f t="shared" si="44"/>
        <v>21</v>
      </c>
      <c r="T35" s="42">
        <f t="shared" si="44"/>
        <v>35</v>
      </c>
      <c r="U35" s="42">
        <f t="shared" si="44"/>
        <v>3.375</v>
      </c>
      <c r="V35" s="42">
        <f t="shared" si="44"/>
        <v>33.75</v>
      </c>
      <c r="W35" s="42">
        <f t="shared" si="44"/>
        <v>16.375</v>
      </c>
      <c r="X35" s="42">
        <f t="shared" si="44"/>
        <v>27.291666666666668</v>
      </c>
      <c r="Y35" s="42">
        <f t="shared" si="44"/>
        <v>37.5</v>
      </c>
      <c r="Z35" s="42">
        <f t="shared" si="44"/>
        <v>33.291666666666671</v>
      </c>
      <c r="AA35" s="42">
        <f t="shared" si="44"/>
        <v>36.875</v>
      </c>
      <c r="AB35" s="42">
        <f t="shared" si="44"/>
        <v>14.374999999999998</v>
      </c>
      <c r="AC35" s="42">
        <f t="shared" si="44"/>
        <v>39.374999999999993</v>
      </c>
      <c r="AD35" s="42">
        <f t="shared" si="44"/>
        <v>41.874999999999993</v>
      </c>
      <c r="AE35" s="42">
        <f t="shared" si="44"/>
        <v>55.624999999999993</v>
      </c>
      <c r="AF35" s="42">
        <f t="shared" si="44"/>
        <v>33.125</v>
      </c>
    </row>
    <row r="36" spans="1:36" x14ac:dyDescent="0.2">
      <c r="A36" s="42"/>
      <c r="B36" s="42" t="s">
        <v>71</v>
      </c>
      <c r="C36" s="42">
        <f>STDEV(C24:C29,C33:C34)/SQRT(8)</f>
        <v>0.3659625273556999</v>
      </c>
      <c r="D36" s="42">
        <f t="shared" ref="D36:AF36" si="45">STDEV(D24:D29,D33:D34)/SQRT(8)</f>
        <v>0.3049687727964166</v>
      </c>
      <c r="E36" s="42">
        <f t="shared" si="45"/>
        <v>0.53452248382484868</v>
      </c>
      <c r="F36" s="42">
        <f t="shared" si="45"/>
        <v>5.3452248382484875</v>
      </c>
      <c r="G36" s="42">
        <f t="shared" si="45"/>
        <v>6.8784082460988012</v>
      </c>
      <c r="H36" s="42">
        <f t="shared" si="45"/>
        <v>11.464013743498004</v>
      </c>
      <c r="I36" s="42">
        <f t="shared" si="45"/>
        <v>1.3363062095621219</v>
      </c>
      <c r="J36" s="42">
        <f t="shared" si="45"/>
        <v>13.363062095621219</v>
      </c>
      <c r="K36" s="42">
        <f t="shared" si="45"/>
        <v>5.8765195603228566</v>
      </c>
      <c r="L36" s="42">
        <f t="shared" si="45"/>
        <v>9.7941992672047622</v>
      </c>
      <c r="M36" s="42">
        <f t="shared" si="45"/>
        <v>1.1914876655437341</v>
      </c>
      <c r="N36" s="42">
        <f t="shared" si="45"/>
        <v>11.914876655437341</v>
      </c>
      <c r="O36" s="42">
        <f t="shared" si="45"/>
        <v>9.0473703756553316</v>
      </c>
      <c r="P36" s="42">
        <f t="shared" si="45"/>
        <v>15.078950626092221</v>
      </c>
      <c r="Q36" s="42">
        <f t="shared" si="45"/>
        <v>1.1792476415070754</v>
      </c>
      <c r="R36" s="42">
        <f t="shared" si="45"/>
        <v>11.792476415070755</v>
      </c>
      <c r="S36" s="42">
        <f t="shared" si="45"/>
        <v>6.3471028261494453</v>
      </c>
      <c r="T36" s="42">
        <f t="shared" si="45"/>
        <v>10.57850471024908</v>
      </c>
      <c r="U36" s="42">
        <f t="shared" si="45"/>
        <v>0.75445107765277164</v>
      </c>
      <c r="V36" s="42">
        <f t="shared" si="45"/>
        <v>7.5445107765277157</v>
      </c>
      <c r="W36" s="42">
        <f t="shared" si="45"/>
        <v>5.0211605801277228</v>
      </c>
      <c r="X36" s="42">
        <f t="shared" si="45"/>
        <v>8.3686009668795389</v>
      </c>
      <c r="Y36" s="42">
        <f t="shared" si="45"/>
        <v>3.9955332202705698</v>
      </c>
      <c r="Z36" s="42">
        <f t="shared" si="45"/>
        <v>8.2971685503176857</v>
      </c>
      <c r="AA36" s="42">
        <f t="shared" si="45"/>
        <v>3.9359643641921433</v>
      </c>
      <c r="AB36" s="42">
        <f t="shared" si="45"/>
        <v>5.4366618127916198</v>
      </c>
      <c r="AC36" s="42">
        <f t="shared" si="45"/>
        <v>13.254744209060357</v>
      </c>
      <c r="AD36" s="42">
        <f t="shared" si="45"/>
        <v>11.987251412587105</v>
      </c>
      <c r="AE36" s="42">
        <f t="shared" si="45"/>
        <v>11.717311419637269</v>
      </c>
      <c r="AF36" s="42">
        <f t="shared" si="45"/>
        <v>7.5161037430433639</v>
      </c>
    </row>
    <row r="37" spans="1:36" x14ac:dyDescent="0.2">
      <c r="A37" s="448" t="s">
        <v>171</v>
      </c>
      <c r="B37" s="448" t="s">
        <v>77</v>
      </c>
      <c r="C37" s="448">
        <f>AVERAGE(C22:C23,C30:C32)</f>
        <v>13.4</v>
      </c>
      <c r="D37" s="448">
        <f t="shared" ref="D37:AF37" si="46">AVERAGE(D22:D23,D30:D32)</f>
        <v>11.166666666666666</v>
      </c>
      <c r="E37" s="448">
        <f t="shared" si="46"/>
        <v>6.8</v>
      </c>
      <c r="F37" s="448">
        <f t="shared" si="46"/>
        <v>68</v>
      </c>
      <c r="G37" s="448">
        <f t="shared" si="46"/>
        <v>34.6</v>
      </c>
      <c r="H37" s="448">
        <f t="shared" si="46"/>
        <v>57.666666666666664</v>
      </c>
      <c r="I37" s="448">
        <f t="shared" si="46"/>
        <v>7.2</v>
      </c>
      <c r="J37" s="448">
        <f t="shared" si="46"/>
        <v>72</v>
      </c>
      <c r="K37" s="448">
        <f t="shared" si="46"/>
        <v>30.4</v>
      </c>
      <c r="L37" s="448">
        <f t="shared" si="46"/>
        <v>50.666666666666671</v>
      </c>
      <c r="M37" s="448">
        <f t="shared" si="46"/>
        <v>5.6</v>
      </c>
      <c r="N37" s="448">
        <f t="shared" si="46"/>
        <v>56</v>
      </c>
      <c r="O37" s="448">
        <f t="shared" si="46"/>
        <v>21.4</v>
      </c>
      <c r="P37" s="448">
        <f t="shared" si="46"/>
        <v>35.666666666666664</v>
      </c>
      <c r="Q37" s="448">
        <f t="shared" si="46"/>
        <v>4.4000000000000004</v>
      </c>
      <c r="R37" s="448">
        <f t="shared" si="46"/>
        <v>44</v>
      </c>
      <c r="S37" s="448">
        <f t="shared" si="46"/>
        <v>16</v>
      </c>
      <c r="T37" s="448">
        <f t="shared" si="46"/>
        <v>26.666666666666664</v>
      </c>
      <c r="U37" s="448">
        <f t="shared" si="46"/>
        <v>5.6</v>
      </c>
      <c r="V37" s="448">
        <f t="shared" si="46"/>
        <v>56</v>
      </c>
      <c r="W37" s="448">
        <f t="shared" si="46"/>
        <v>19.2</v>
      </c>
      <c r="X37" s="448">
        <f t="shared" si="46"/>
        <v>32</v>
      </c>
      <c r="Y37" s="448">
        <f t="shared" si="46"/>
        <v>59.2</v>
      </c>
      <c r="Z37" s="448">
        <f t="shared" si="46"/>
        <v>40.533333333333339</v>
      </c>
      <c r="AA37" s="448">
        <f t="shared" si="46"/>
        <v>48.033333333333339</v>
      </c>
      <c r="AB37" s="448">
        <f t="shared" si="46"/>
        <v>56.833333333333329</v>
      </c>
      <c r="AC37" s="448">
        <f t="shared" si="46"/>
        <v>60.833333333333336</v>
      </c>
      <c r="AD37" s="448">
        <f t="shared" si="46"/>
        <v>44.833333333333336</v>
      </c>
      <c r="AE37" s="448">
        <f t="shared" si="46"/>
        <v>32.833333333333336</v>
      </c>
      <c r="AF37" s="448">
        <f t="shared" si="46"/>
        <v>44.833333333333336</v>
      </c>
    </row>
    <row r="38" spans="1:36" x14ac:dyDescent="0.2">
      <c r="A38" s="448"/>
      <c r="B38" s="448" t="s">
        <v>71</v>
      </c>
      <c r="C38" s="448">
        <f>STDEV(C22:C23,C30:C32)/SQRT(5)</f>
        <v>5.2402290026295599</v>
      </c>
      <c r="D38" s="448">
        <f t="shared" ref="D38:AF38" si="47">STDEV(D22:D23,D30:D32)/SQRT(5)</f>
        <v>4.3668575021913005</v>
      </c>
      <c r="E38" s="448">
        <f t="shared" si="47"/>
        <v>1.319090595827292</v>
      </c>
      <c r="F38" s="448">
        <f t="shared" si="47"/>
        <v>13.190905958272918</v>
      </c>
      <c r="G38" s="448">
        <f t="shared" si="47"/>
        <v>8.4888161718816821</v>
      </c>
      <c r="H38" s="448">
        <f t="shared" si="47"/>
        <v>14.148026953136144</v>
      </c>
      <c r="I38" s="448">
        <f t="shared" si="47"/>
        <v>1.8814887722226779</v>
      </c>
      <c r="J38" s="448">
        <f t="shared" si="47"/>
        <v>18.814887722226779</v>
      </c>
      <c r="K38" s="448">
        <f t="shared" si="47"/>
        <v>9.8519033694002491</v>
      </c>
      <c r="L38" s="448">
        <f t="shared" si="47"/>
        <v>16.419838949000415</v>
      </c>
      <c r="M38" s="448">
        <f t="shared" si="47"/>
        <v>1.2884098726725122</v>
      </c>
      <c r="N38" s="448">
        <f t="shared" si="47"/>
        <v>12.884098726725124</v>
      </c>
      <c r="O38" s="448">
        <f t="shared" si="47"/>
        <v>9.7087589320159768</v>
      </c>
      <c r="P38" s="448">
        <f t="shared" si="47"/>
        <v>16.181264886693292</v>
      </c>
      <c r="Q38" s="448">
        <f t="shared" si="47"/>
        <v>1.9131126469708992</v>
      </c>
      <c r="R38" s="448">
        <f t="shared" si="47"/>
        <v>19.131126469708992</v>
      </c>
      <c r="S38" s="448">
        <f t="shared" si="47"/>
        <v>6.2289646009589745</v>
      </c>
      <c r="T38" s="448">
        <f t="shared" si="47"/>
        <v>10.381607668264959</v>
      </c>
      <c r="U38" s="448">
        <f t="shared" si="47"/>
        <v>1.2884098726725122</v>
      </c>
      <c r="V38" s="448">
        <f t="shared" si="47"/>
        <v>12.884098726725124</v>
      </c>
      <c r="W38" s="448">
        <f t="shared" si="47"/>
        <v>9.8863542319704489</v>
      </c>
      <c r="X38" s="448">
        <f t="shared" si="47"/>
        <v>16.477257053284085</v>
      </c>
      <c r="Y38" s="448">
        <f t="shared" si="47"/>
        <v>13.850631754544626</v>
      </c>
      <c r="Z38" s="448">
        <f t="shared" si="47"/>
        <v>11.069276800626531</v>
      </c>
      <c r="AA38" s="448">
        <f t="shared" si="47"/>
        <v>11.087956429287486</v>
      </c>
      <c r="AB38" s="448">
        <f t="shared" si="47"/>
        <v>10.419666234791046</v>
      </c>
      <c r="AC38" s="448">
        <f t="shared" si="47"/>
        <v>16.859303399343371</v>
      </c>
      <c r="AD38" s="448">
        <f t="shared" si="47"/>
        <v>9.758899072698263</v>
      </c>
      <c r="AE38" s="448">
        <f t="shared" si="47"/>
        <v>15.965674986601028</v>
      </c>
      <c r="AF38" s="448">
        <f t="shared" si="47"/>
        <v>11.771552337922316</v>
      </c>
    </row>
    <row r="39" spans="1:36" x14ac:dyDescent="0.2">
      <c r="A39" s="34" t="s">
        <v>178</v>
      </c>
      <c r="B39" s="451" t="s">
        <v>21</v>
      </c>
      <c r="C39" s="42">
        <f>AVERAGE(C8,C11,C16)</f>
        <v>0.66666666666666663</v>
      </c>
      <c r="D39" s="42">
        <f t="shared" ref="D39:Z39" si="48">AVERAGE(D8,D11,D16)</f>
        <v>0.55555555555555558</v>
      </c>
      <c r="E39" s="42">
        <f t="shared" si="48"/>
        <v>3.3333333333333335</v>
      </c>
      <c r="F39" s="42">
        <f t="shared" si="48"/>
        <v>60</v>
      </c>
      <c r="G39" s="42">
        <f t="shared" si="48"/>
        <v>20</v>
      </c>
      <c r="H39" s="42">
        <f t="shared" si="48"/>
        <v>33.333333333333336</v>
      </c>
      <c r="I39" s="42">
        <f t="shared" si="48"/>
        <v>7.333333333333333</v>
      </c>
      <c r="J39" s="42">
        <f t="shared" si="48"/>
        <v>73.333333333333329</v>
      </c>
      <c r="K39" s="42">
        <f t="shared" si="48"/>
        <v>12.666666666666666</v>
      </c>
      <c r="L39" s="42">
        <f t="shared" si="48"/>
        <v>21.111111111111111</v>
      </c>
      <c r="M39" s="42">
        <f t="shared" si="48"/>
        <v>5</v>
      </c>
      <c r="N39" s="42">
        <f t="shared" si="48"/>
        <v>50</v>
      </c>
      <c r="O39" s="42">
        <f t="shared" si="48"/>
        <v>8</v>
      </c>
      <c r="P39" s="42">
        <f t="shared" si="48"/>
        <v>13.333333333333334</v>
      </c>
      <c r="Q39" s="42">
        <f t="shared" si="48"/>
        <v>6.333333333333333</v>
      </c>
      <c r="R39" s="42">
        <f t="shared" si="48"/>
        <v>63.333333333333336</v>
      </c>
      <c r="S39" s="42">
        <f t="shared" si="48"/>
        <v>18.333333333333332</v>
      </c>
      <c r="T39" s="42">
        <f t="shared" si="48"/>
        <v>30.555555555555557</v>
      </c>
      <c r="U39" s="42">
        <f t="shared" si="48"/>
        <v>4.666666666666667</v>
      </c>
      <c r="V39" s="42">
        <f t="shared" si="48"/>
        <v>46.666666666666664</v>
      </c>
      <c r="W39" s="42">
        <f t="shared" si="48"/>
        <v>10.666666666666666</v>
      </c>
      <c r="X39" s="42">
        <f t="shared" si="48"/>
        <v>17.777777777777775</v>
      </c>
      <c r="Y39" s="42">
        <f>AVERAGE(Y8,Y11,Y16)</f>
        <v>58.666666666666664</v>
      </c>
      <c r="Z39" s="42">
        <f t="shared" si="48"/>
        <v>23.222222222222225</v>
      </c>
      <c r="AA39" s="452" t="s">
        <v>178</v>
      </c>
    </row>
    <row r="40" spans="1:36" x14ac:dyDescent="0.2">
      <c r="B40" s="47"/>
      <c r="C40" s="42">
        <f>STDEV(C8,C11,C16)/SQRT(3)</f>
        <v>0.66666666666666674</v>
      </c>
      <c r="D40" s="42">
        <f t="shared" ref="D40:Z40" si="49">STDEV(D8,D11,D16)/SQRT(3)</f>
        <v>0.55555555555555569</v>
      </c>
      <c r="E40" s="42">
        <f t="shared" si="49"/>
        <v>2.0275875100994067</v>
      </c>
      <c r="F40" s="42">
        <f t="shared" si="49"/>
        <v>15.275252316519467</v>
      </c>
      <c r="G40" s="42">
        <f t="shared" si="49"/>
        <v>8.5049005481153817</v>
      </c>
      <c r="H40" s="42">
        <f t="shared" si="49"/>
        <v>14.174834246858975</v>
      </c>
      <c r="I40" s="42">
        <f t="shared" si="49"/>
        <v>2.1858128414340001</v>
      </c>
      <c r="J40" s="42">
        <f t="shared" si="49"/>
        <v>21.858128414339998</v>
      </c>
      <c r="K40" s="42">
        <f t="shared" si="49"/>
        <v>6.5659052011974035</v>
      </c>
      <c r="L40" s="42">
        <f t="shared" si="49"/>
        <v>10.943175335329011</v>
      </c>
      <c r="M40" s="42">
        <f t="shared" si="49"/>
        <v>2.6457513110645907</v>
      </c>
      <c r="N40" s="42">
        <f t="shared" si="49"/>
        <v>26.457513110645905</v>
      </c>
      <c r="O40" s="42">
        <f t="shared" si="49"/>
        <v>4.0414518843273806</v>
      </c>
      <c r="P40" s="42">
        <f t="shared" si="49"/>
        <v>6.7357531405456346</v>
      </c>
      <c r="Q40" s="42">
        <f t="shared" si="49"/>
        <v>1.8559214542766744</v>
      </c>
      <c r="R40" s="42">
        <f t="shared" si="49"/>
        <v>18.559214542766739</v>
      </c>
      <c r="S40" s="42">
        <f t="shared" si="49"/>
        <v>8.9876458418085097</v>
      </c>
      <c r="T40" s="42">
        <f t="shared" si="49"/>
        <v>14.979409736347513</v>
      </c>
      <c r="U40" s="42">
        <f t="shared" si="49"/>
        <v>2.9059326290271161</v>
      </c>
      <c r="V40" s="42">
        <f t="shared" si="49"/>
        <v>29.059326290271162</v>
      </c>
      <c r="W40" s="42">
        <f t="shared" si="49"/>
        <v>6.1734197258173786</v>
      </c>
      <c r="X40" s="42">
        <f t="shared" si="49"/>
        <v>10.289032876362297</v>
      </c>
      <c r="Y40" s="42">
        <f>STDEV(Y8,Y11,Y16)/SQRT(3)</f>
        <v>18.049315160907842</v>
      </c>
      <c r="Z40" s="42">
        <f t="shared" si="49"/>
        <v>5.1002299633460018</v>
      </c>
      <c r="AA40" s="452"/>
    </row>
    <row r="41" spans="1:36" x14ac:dyDescent="0.2">
      <c r="B41" s="453" t="s">
        <v>179</v>
      </c>
      <c r="C41" s="42">
        <f>AVERAGE(C26,C29,C34)</f>
        <v>0.66666666666666663</v>
      </c>
      <c r="D41" s="42">
        <f t="shared" ref="D41:X41" si="50">AVERAGE(D26,D29,D34)</f>
        <v>0.55555555555555558</v>
      </c>
      <c r="E41" s="42">
        <f t="shared" si="50"/>
        <v>0.33333333333333331</v>
      </c>
      <c r="F41" s="42">
        <f t="shared" si="50"/>
        <v>3.3333333333333335</v>
      </c>
      <c r="G41" s="42">
        <f t="shared" si="50"/>
        <v>23.333333333333332</v>
      </c>
      <c r="H41" s="42">
        <f t="shared" si="50"/>
        <v>38.888888888888886</v>
      </c>
      <c r="I41" s="42">
        <f t="shared" si="50"/>
        <v>2</v>
      </c>
      <c r="J41" s="42">
        <f t="shared" si="50"/>
        <v>20</v>
      </c>
      <c r="K41" s="42">
        <f t="shared" si="50"/>
        <v>8.6666666666666661</v>
      </c>
      <c r="L41" s="42">
        <f t="shared" si="50"/>
        <v>14.444444444444443</v>
      </c>
      <c r="M41" s="42">
        <f t="shared" si="50"/>
        <v>7.333333333333333</v>
      </c>
      <c r="N41" s="42">
        <f t="shared" si="50"/>
        <v>73.333333333333329</v>
      </c>
      <c r="O41" s="42">
        <f t="shared" si="50"/>
        <v>43.666666666666664</v>
      </c>
      <c r="P41" s="42">
        <f t="shared" si="50"/>
        <v>72.777777777777771</v>
      </c>
      <c r="Q41" s="42">
        <f t="shared" si="50"/>
        <v>7</v>
      </c>
      <c r="R41" s="42">
        <f t="shared" si="50"/>
        <v>70</v>
      </c>
      <c r="S41" s="42">
        <f t="shared" si="50"/>
        <v>37.666666666666664</v>
      </c>
      <c r="T41" s="42">
        <f t="shared" si="50"/>
        <v>62.777777777777779</v>
      </c>
      <c r="U41" s="42">
        <f t="shared" si="50"/>
        <v>4.666666666666667</v>
      </c>
      <c r="V41" s="42">
        <f t="shared" si="50"/>
        <v>46.666666666666664</v>
      </c>
      <c r="W41" s="42">
        <f t="shared" si="50"/>
        <v>19.333333333333332</v>
      </c>
      <c r="X41" s="42">
        <f t="shared" si="50"/>
        <v>32.222222222222221</v>
      </c>
      <c r="Y41" s="42">
        <f>AVERAGE(Y26,Y29,Y34)</f>
        <v>42.666666666666664</v>
      </c>
      <c r="Z41" s="42">
        <f>AVERAGE(Z26,Z29,Z34)</f>
        <v>44.222222222222229</v>
      </c>
      <c r="AA41" s="452"/>
    </row>
    <row r="42" spans="1:36" x14ac:dyDescent="0.2">
      <c r="B42" s="453"/>
      <c r="C42" s="42">
        <f>STDEV(C26,C29,C34)/SQRT(3)</f>
        <v>0.66666666666666674</v>
      </c>
      <c r="D42" s="42">
        <f t="shared" ref="D42:Z42" si="51">STDEV(D26,D29,D34)/SQRT(3)</f>
        <v>0.55555555555555569</v>
      </c>
      <c r="E42" s="42">
        <f t="shared" si="51"/>
        <v>0.33333333333333337</v>
      </c>
      <c r="F42" s="42">
        <f t="shared" si="51"/>
        <v>3.3333333333333335</v>
      </c>
      <c r="G42" s="42">
        <f t="shared" si="51"/>
        <v>18.559214542766743</v>
      </c>
      <c r="H42" s="42">
        <f t="shared" si="51"/>
        <v>30.932024237944567</v>
      </c>
      <c r="I42" s="42">
        <f t="shared" si="51"/>
        <v>1.5275252316519468</v>
      </c>
      <c r="J42" s="42">
        <f t="shared" si="51"/>
        <v>15.275252316519467</v>
      </c>
      <c r="K42" s="42">
        <f t="shared" si="51"/>
        <v>4.4845413490245702</v>
      </c>
      <c r="L42" s="42">
        <f t="shared" si="51"/>
        <v>7.4742355817076191</v>
      </c>
      <c r="M42" s="42">
        <f t="shared" si="51"/>
        <v>0.33333333333333337</v>
      </c>
      <c r="N42" s="42">
        <f t="shared" si="51"/>
        <v>3.3333333333333335</v>
      </c>
      <c r="O42" s="42">
        <f t="shared" si="51"/>
        <v>14.379769740081997</v>
      </c>
      <c r="P42" s="42">
        <f t="shared" si="51"/>
        <v>23.966282900136662</v>
      </c>
      <c r="Q42" s="42">
        <f t="shared" si="51"/>
        <v>1.5275252316519468</v>
      </c>
      <c r="R42" s="42">
        <f t="shared" si="51"/>
        <v>15.275252316519467</v>
      </c>
      <c r="S42" s="42">
        <f t="shared" si="51"/>
        <v>7.1724782637833417</v>
      </c>
      <c r="T42" s="42">
        <f t="shared" si="51"/>
        <v>11.954130439638906</v>
      </c>
      <c r="U42" s="42">
        <f t="shared" si="51"/>
        <v>0.6666666666666673</v>
      </c>
      <c r="V42" s="42">
        <f t="shared" si="51"/>
        <v>6.6666666666666705</v>
      </c>
      <c r="W42" s="42">
        <f t="shared" si="51"/>
        <v>7.5351030369715444</v>
      </c>
      <c r="X42" s="42">
        <f t="shared" si="51"/>
        <v>12.558505061619242</v>
      </c>
      <c r="Y42" s="42">
        <f t="shared" si="51"/>
        <v>4.0551750201988197</v>
      </c>
      <c r="Z42" s="42">
        <f t="shared" si="51"/>
        <v>13.466464978320976</v>
      </c>
      <c r="AA42" s="452"/>
    </row>
    <row r="43" spans="1:36" x14ac:dyDescent="0.2">
      <c r="A43" s="34" t="s">
        <v>180</v>
      </c>
      <c r="B43" s="451" t="s">
        <v>21</v>
      </c>
      <c r="C43" s="42">
        <f>AVERAGE(C6:C7,C9:C10,C15)</f>
        <v>0.8</v>
      </c>
      <c r="D43" s="42">
        <f t="shared" ref="D43:X43" si="52">AVERAGE(D6:D7,D9:D10,D15)</f>
        <v>0.66666666666666674</v>
      </c>
      <c r="E43" s="42">
        <f t="shared" si="52"/>
        <v>5.6</v>
      </c>
      <c r="F43" s="42">
        <f t="shared" si="52"/>
        <v>56</v>
      </c>
      <c r="G43" s="42">
        <f t="shared" si="52"/>
        <v>15.2</v>
      </c>
      <c r="H43" s="42">
        <f t="shared" si="52"/>
        <v>25.333333333333336</v>
      </c>
      <c r="I43" s="42">
        <f t="shared" si="52"/>
        <v>3.6</v>
      </c>
      <c r="J43" s="42">
        <f t="shared" si="52"/>
        <v>36</v>
      </c>
      <c r="K43" s="42">
        <f t="shared" si="52"/>
        <v>8</v>
      </c>
      <c r="L43" s="42">
        <f t="shared" si="52"/>
        <v>13.333333333333332</v>
      </c>
      <c r="M43" s="42">
        <f t="shared" si="52"/>
        <v>5</v>
      </c>
      <c r="N43" s="42">
        <f t="shared" si="52"/>
        <v>50</v>
      </c>
      <c r="O43" s="42">
        <f t="shared" si="52"/>
        <v>12.6</v>
      </c>
      <c r="P43" s="42">
        <f t="shared" si="52"/>
        <v>21</v>
      </c>
      <c r="Q43" s="42">
        <f t="shared" si="52"/>
        <v>6.2</v>
      </c>
      <c r="R43" s="42">
        <f t="shared" si="52"/>
        <v>62</v>
      </c>
      <c r="S43" s="42">
        <f t="shared" si="52"/>
        <v>5</v>
      </c>
      <c r="T43" s="42">
        <f t="shared" si="52"/>
        <v>8.3333333333333321</v>
      </c>
      <c r="U43" s="42">
        <f t="shared" si="52"/>
        <v>6.4</v>
      </c>
      <c r="V43" s="42">
        <f t="shared" si="52"/>
        <v>64</v>
      </c>
      <c r="W43" s="42">
        <f t="shared" si="52"/>
        <v>9</v>
      </c>
      <c r="X43" s="42">
        <f t="shared" si="52"/>
        <v>15</v>
      </c>
      <c r="Y43" s="42">
        <f>AVERAGE(Y12,Y15,Y20)</f>
        <v>45.176409206743408</v>
      </c>
      <c r="Z43" s="42">
        <f t="shared" ref="Z43" si="53">AVERAGE(Z12,Z15,Z20)</f>
        <v>26.988554196623085</v>
      </c>
      <c r="AA43" s="452" t="s">
        <v>181</v>
      </c>
    </row>
    <row r="44" spans="1:36" x14ac:dyDescent="0.2">
      <c r="B44" s="47"/>
      <c r="C44" s="42">
        <f>STDEV(C6:C7,C9:C10,C15)/SQRT(5)</f>
        <v>0.48989794855663554</v>
      </c>
      <c r="D44" s="42">
        <f t="shared" ref="D44:X44" si="54">STDEV(D6:D7,D9:D10,D15)/SQRT(5)</f>
        <v>0.40824829046386302</v>
      </c>
      <c r="E44" s="42">
        <f t="shared" si="54"/>
        <v>1.5999999999999996</v>
      </c>
      <c r="F44" s="42">
        <f t="shared" si="54"/>
        <v>16</v>
      </c>
      <c r="G44" s="42">
        <f t="shared" si="54"/>
        <v>6.5375836514724606</v>
      </c>
      <c r="H44" s="42">
        <f t="shared" si="54"/>
        <v>10.895972752454103</v>
      </c>
      <c r="I44" s="42">
        <f t="shared" si="54"/>
        <v>1.4</v>
      </c>
      <c r="J44" s="42">
        <f t="shared" si="54"/>
        <v>14</v>
      </c>
      <c r="K44" s="42">
        <f t="shared" si="54"/>
        <v>3.0659419433511781</v>
      </c>
      <c r="L44" s="42">
        <f t="shared" si="54"/>
        <v>5.109903238918629</v>
      </c>
      <c r="M44" s="42">
        <f t="shared" si="54"/>
        <v>1.3038404810405297</v>
      </c>
      <c r="N44" s="42">
        <f t="shared" si="54"/>
        <v>13.038404810405297</v>
      </c>
      <c r="O44" s="42">
        <f t="shared" si="54"/>
        <v>4.9658836071740549</v>
      </c>
      <c r="P44" s="42">
        <f t="shared" si="54"/>
        <v>8.2764726786234259</v>
      </c>
      <c r="Q44" s="42">
        <f t="shared" si="54"/>
        <v>1.2000000000000002</v>
      </c>
      <c r="R44" s="42">
        <f t="shared" si="54"/>
        <v>12</v>
      </c>
      <c r="S44" s="42">
        <f t="shared" si="54"/>
        <v>3.7947331922020546</v>
      </c>
      <c r="T44" s="42">
        <f t="shared" si="54"/>
        <v>6.3245553203367582</v>
      </c>
      <c r="U44" s="42">
        <f t="shared" si="54"/>
        <v>1.1224972160321822</v>
      </c>
      <c r="V44" s="42">
        <f t="shared" si="54"/>
        <v>11.224972160321823</v>
      </c>
      <c r="W44" s="42">
        <f t="shared" si="54"/>
        <v>3.7815340802378072</v>
      </c>
      <c r="X44" s="42">
        <f t="shared" si="54"/>
        <v>6.3025568003963448</v>
      </c>
      <c r="Y44" s="42">
        <f>STDEV(Y12,Y15,Y20)/SQRT(3)</f>
        <v>21.417734682402067</v>
      </c>
      <c r="Z44" s="42">
        <f t="shared" ref="Z44" si="55">STDEV(Z12,Z15,Z20)/SQRT(3)</f>
        <v>20.875976111199599</v>
      </c>
      <c r="AA44" s="452"/>
    </row>
    <row r="45" spans="1:36" x14ac:dyDescent="0.2">
      <c r="B45" s="453" t="s">
        <v>179</v>
      </c>
      <c r="C45" s="42">
        <f>AVERAGE(C24:C25,C27:C28,C33)</f>
        <v>0.8</v>
      </c>
      <c r="D45" s="42">
        <f t="shared" ref="D45:X45" si="56">AVERAGE(D24:D25,D27:D28,D33)</f>
        <v>0.66666666666666674</v>
      </c>
      <c r="E45" s="42">
        <f t="shared" si="56"/>
        <v>2.2000000000000002</v>
      </c>
      <c r="F45" s="42">
        <f t="shared" si="56"/>
        <v>22</v>
      </c>
      <c r="G45" s="42">
        <f t="shared" si="56"/>
        <v>13.6</v>
      </c>
      <c r="H45" s="42">
        <f t="shared" si="56"/>
        <v>22.666666666666664</v>
      </c>
      <c r="I45" s="42">
        <f t="shared" si="56"/>
        <v>5.2</v>
      </c>
      <c r="J45" s="42">
        <f t="shared" si="56"/>
        <v>52</v>
      </c>
      <c r="K45" s="42">
        <f t="shared" si="56"/>
        <v>19.8</v>
      </c>
      <c r="L45" s="42">
        <f t="shared" si="56"/>
        <v>33.000000000000007</v>
      </c>
      <c r="M45" s="42">
        <f t="shared" si="56"/>
        <v>2.4</v>
      </c>
      <c r="N45" s="42">
        <f t="shared" si="56"/>
        <v>24</v>
      </c>
      <c r="O45" s="42">
        <f t="shared" si="56"/>
        <v>21.2</v>
      </c>
      <c r="P45" s="42">
        <f t="shared" si="56"/>
        <v>35.333333333333336</v>
      </c>
      <c r="Q45" s="42">
        <f t="shared" si="56"/>
        <v>4.8</v>
      </c>
      <c r="R45" s="42">
        <f t="shared" si="56"/>
        <v>48</v>
      </c>
      <c r="S45" s="42">
        <f t="shared" si="56"/>
        <v>11</v>
      </c>
      <c r="T45" s="42">
        <f t="shared" si="56"/>
        <v>18.333333333333336</v>
      </c>
      <c r="U45" s="42">
        <f t="shared" si="56"/>
        <v>2.6</v>
      </c>
      <c r="V45" s="42">
        <f t="shared" si="56"/>
        <v>26</v>
      </c>
      <c r="W45" s="42">
        <f t="shared" si="56"/>
        <v>14.6</v>
      </c>
      <c r="X45" s="42">
        <f t="shared" si="56"/>
        <v>24.333333333333336</v>
      </c>
      <c r="Y45" s="42">
        <f>AVERAGE(Y30,Y33,Y38)</f>
        <v>38.616877251514872</v>
      </c>
      <c r="Z45" s="42">
        <f>AVERAGE(Z30,Z33,Z38)</f>
        <v>30.578647822431066</v>
      </c>
      <c r="AA45" s="452"/>
    </row>
    <row r="46" spans="1:36" x14ac:dyDescent="0.2">
      <c r="B46" s="453"/>
      <c r="C46" s="42">
        <f>STDEV(C24:C25,C27:C28,C33)/SQRT(5)</f>
        <v>0.48989794855663554</v>
      </c>
      <c r="D46" s="42">
        <f t="shared" ref="D46:X46" si="57">STDEV(D24:D25,D27:D28,D33)/SQRT(5)</f>
        <v>0.40824829046386302</v>
      </c>
      <c r="E46" s="42">
        <f t="shared" si="57"/>
        <v>0.66332495807107994</v>
      </c>
      <c r="F46" s="42">
        <f t="shared" si="57"/>
        <v>6.6332495807107996</v>
      </c>
      <c r="G46" s="42">
        <f t="shared" si="57"/>
        <v>4.5011109739707598</v>
      </c>
      <c r="H46" s="42">
        <f t="shared" si="57"/>
        <v>7.5018516232845966</v>
      </c>
      <c r="I46" s="42">
        <f t="shared" si="57"/>
        <v>1.8275666882497066</v>
      </c>
      <c r="J46" s="42">
        <f t="shared" si="57"/>
        <v>18.275666882497063</v>
      </c>
      <c r="K46" s="42">
        <f t="shared" si="57"/>
        <v>8.8904443083571465</v>
      </c>
      <c r="L46" s="42">
        <f t="shared" si="57"/>
        <v>14.817407180595245</v>
      </c>
      <c r="M46" s="42">
        <f t="shared" si="57"/>
        <v>1.2884098726725124</v>
      </c>
      <c r="N46" s="42">
        <f t="shared" si="57"/>
        <v>12.884098726725124</v>
      </c>
      <c r="O46" s="42">
        <f t="shared" si="57"/>
        <v>10.947145746723207</v>
      </c>
      <c r="P46" s="42">
        <f t="shared" si="57"/>
        <v>18.245242911205342</v>
      </c>
      <c r="Q46" s="42">
        <f t="shared" si="57"/>
        <v>1.6552945357246849</v>
      </c>
      <c r="R46" s="42">
        <f t="shared" si="57"/>
        <v>16.552945357246848</v>
      </c>
      <c r="S46" s="42">
        <f t="shared" si="57"/>
        <v>5.5407580708780264</v>
      </c>
      <c r="T46" s="42">
        <f t="shared" si="57"/>
        <v>9.234596784796711</v>
      </c>
      <c r="U46" s="42">
        <f t="shared" si="57"/>
        <v>1.0295630140987</v>
      </c>
      <c r="V46" s="42">
        <f t="shared" si="57"/>
        <v>10.295630140986999</v>
      </c>
      <c r="W46" s="42">
        <f t="shared" si="57"/>
        <v>7.1735625737843813</v>
      </c>
      <c r="X46" s="42">
        <f t="shared" si="57"/>
        <v>11.955937622973968</v>
      </c>
      <c r="Y46" s="42">
        <f t="shared" ref="Y46:Z46" si="58">STDEV(Y30,Y33,Y38)/SQRT(3)</f>
        <v>23.699684857343215</v>
      </c>
      <c r="Z46" s="42">
        <f t="shared" si="58"/>
        <v>22.611988801623689</v>
      </c>
      <c r="AA46" s="452"/>
    </row>
    <row r="48" spans="1:36" x14ac:dyDescent="0.2">
      <c r="A48" s="14" t="s">
        <v>182</v>
      </c>
    </row>
    <row r="51" spans="1:10" x14ac:dyDescent="0.2">
      <c r="A51" s="445" t="s">
        <v>0</v>
      </c>
      <c r="B51" s="445" t="s">
        <v>37</v>
      </c>
      <c r="C51" s="445" t="s">
        <v>38</v>
      </c>
      <c r="D51" s="445" t="s">
        <v>35</v>
      </c>
      <c r="E51" s="445" t="s">
        <v>36</v>
      </c>
    </row>
    <row r="52" spans="1:10" x14ac:dyDescent="0.2">
      <c r="A52" s="454">
        <v>10308</v>
      </c>
      <c r="B52" s="43">
        <v>314</v>
      </c>
      <c r="C52" s="43">
        <v>505</v>
      </c>
      <c r="D52" s="43">
        <v>112</v>
      </c>
      <c r="E52" s="43">
        <f>SUM(B52:D52)</f>
        <v>931</v>
      </c>
    </row>
    <row r="53" spans="1:10" x14ac:dyDescent="0.2">
      <c r="A53" s="454">
        <v>10309</v>
      </c>
      <c r="B53" s="43">
        <v>329</v>
      </c>
      <c r="C53" s="43">
        <v>437</v>
      </c>
      <c r="D53" s="43">
        <v>144</v>
      </c>
      <c r="E53" s="43">
        <f t="shared" ref="E53:E64" si="59">SUM(B53:D53)</f>
        <v>910</v>
      </c>
    </row>
    <row r="54" spans="1:10" x14ac:dyDescent="0.2">
      <c r="A54" s="454">
        <v>10310</v>
      </c>
      <c r="B54" s="43">
        <v>433</v>
      </c>
      <c r="C54" s="43">
        <v>337</v>
      </c>
      <c r="D54" s="43">
        <v>194</v>
      </c>
      <c r="E54" s="43">
        <f t="shared" si="59"/>
        <v>964</v>
      </c>
    </row>
    <row r="55" spans="1:10" x14ac:dyDescent="0.2">
      <c r="A55" s="454">
        <v>10311</v>
      </c>
      <c r="B55" s="43">
        <v>287</v>
      </c>
      <c r="C55" s="43">
        <v>515</v>
      </c>
      <c r="D55" s="43">
        <v>153</v>
      </c>
      <c r="E55" s="43">
        <f t="shared" si="59"/>
        <v>955</v>
      </c>
      <c r="G55" s="2" t="s">
        <v>183</v>
      </c>
    </row>
    <row r="56" spans="1:10" x14ac:dyDescent="0.2">
      <c r="A56" s="455">
        <v>10298</v>
      </c>
      <c r="B56" s="446">
        <v>170</v>
      </c>
      <c r="C56" s="446">
        <v>599</v>
      </c>
      <c r="D56" s="446">
        <v>165</v>
      </c>
      <c r="E56" s="43">
        <f t="shared" si="59"/>
        <v>934</v>
      </c>
      <c r="G56" s="34">
        <f>AVERAGE(B56,B59,B64)</f>
        <v>214</v>
      </c>
      <c r="H56" s="34">
        <f t="shared" ref="H56:I56" si="60">AVERAGE(C56,C59,C64)</f>
        <v>577.66666666666663</v>
      </c>
      <c r="I56" s="34">
        <f t="shared" si="60"/>
        <v>153</v>
      </c>
      <c r="J56" s="34">
        <f>H56-G56</f>
        <v>363.66666666666663</v>
      </c>
    </row>
    <row r="57" spans="1:10" x14ac:dyDescent="0.2">
      <c r="A57" s="456">
        <v>10299</v>
      </c>
      <c r="B57" s="43">
        <v>230</v>
      </c>
      <c r="C57" s="43">
        <v>540</v>
      </c>
      <c r="D57" s="43">
        <v>172</v>
      </c>
      <c r="E57" s="43">
        <f t="shared" si="59"/>
        <v>942</v>
      </c>
      <c r="G57" s="34">
        <f>STDEV(B56,B59,B64)/SQRT(3)</f>
        <v>36.295086903509869</v>
      </c>
      <c r="H57" s="34">
        <f t="shared" ref="H57:I57" si="61">STDEV(C56,C59,C64)/SQRT(3)</f>
        <v>45.156517925002866</v>
      </c>
      <c r="I57" s="34">
        <f t="shared" si="61"/>
        <v>7.5718777944003648</v>
      </c>
    </row>
    <row r="58" spans="1:10" x14ac:dyDescent="0.2">
      <c r="A58" s="456">
        <v>10300</v>
      </c>
      <c r="B58" s="43">
        <v>406</v>
      </c>
      <c r="C58" s="43">
        <v>441</v>
      </c>
      <c r="D58" s="43">
        <v>131</v>
      </c>
      <c r="E58" s="43">
        <f t="shared" si="59"/>
        <v>978</v>
      </c>
    </row>
    <row r="59" spans="1:10" x14ac:dyDescent="0.2">
      <c r="A59" s="455">
        <v>10301</v>
      </c>
      <c r="B59" s="446">
        <v>186</v>
      </c>
      <c r="C59" s="446">
        <v>643</v>
      </c>
      <c r="D59" s="446">
        <v>155</v>
      </c>
      <c r="E59" s="43">
        <f t="shared" si="59"/>
        <v>984</v>
      </c>
      <c r="G59" s="34" t="s">
        <v>184</v>
      </c>
    </row>
    <row r="60" spans="1:10" x14ac:dyDescent="0.2">
      <c r="A60" s="456">
        <v>10270</v>
      </c>
      <c r="B60" s="43">
        <v>509</v>
      </c>
      <c r="C60" s="43">
        <v>290</v>
      </c>
      <c r="D60" s="43">
        <v>133</v>
      </c>
      <c r="E60" s="43">
        <f t="shared" si="59"/>
        <v>932</v>
      </c>
      <c r="G60" s="34">
        <f>AVERAGE(B54:B55,B57:B58,B63)</f>
        <v>320.2</v>
      </c>
      <c r="H60" s="34">
        <f t="shared" ref="H60:I60" si="62">AVERAGE(C54:C55,C57:C58,C63)</f>
        <v>479.4</v>
      </c>
      <c r="I60" s="34">
        <f t="shared" si="62"/>
        <v>164.6</v>
      </c>
      <c r="J60" s="34">
        <f>H60-G60</f>
        <v>159.19999999999999</v>
      </c>
    </row>
    <row r="61" spans="1:10" x14ac:dyDescent="0.2">
      <c r="A61" s="456">
        <v>10271</v>
      </c>
      <c r="B61" s="43">
        <v>441</v>
      </c>
      <c r="C61" s="43">
        <v>337</v>
      </c>
      <c r="D61" s="43">
        <v>171</v>
      </c>
      <c r="E61" s="43">
        <f t="shared" si="59"/>
        <v>949</v>
      </c>
      <c r="G61" s="34">
        <f>STDEV(B54:B55,B57:B58,B63)/SQRT(5)</f>
        <v>41.820329984350899</v>
      </c>
      <c r="H61" s="34">
        <f t="shared" ref="H61:I61" si="63">STDEV(C54:C55,C57:C58,C63)/SQRT(5)</f>
        <v>41.139518713762293</v>
      </c>
      <c r="I61" s="34">
        <f t="shared" si="63"/>
        <v>10.614141510268297</v>
      </c>
    </row>
    <row r="62" spans="1:10" x14ac:dyDescent="0.2">
      <c r="A62" s="456">
        <v>10274</v>
      </c>
      <c r="B62" s="43">
        <v>423</v>
      </c>
      <c r="C62" s="43">
        <v>358</v>
      </c>
      <c r="D62" s="43">
        <v>170</v>
      </c>
      <c r="E62" s="43">
        <f t="shared" si="59"/>
        <v>951</v>
      </c>
    </row>
    <row r="63" spans="1:10" x14ac:dyDescent="0.2">
      <c r="A63" s="456">
        <v>10275</v>
      </c>
      <c r="B63" s="43">
        <v>245</v>
      </c>
      <c r="C63" s="43">
        <v>564</v>
      </c>
      <c r="D63" s="43">
        <v>173</v>
      </c>
      <c r="E63" s="43">
        <f t="shared" si="59"/>
        <v>982</v>
      </c>
    </row>
    <row r="64" spans="1:10" x14ac:dyDescent="0.2">
      <c r="A64" s="455">
        <v>10276</v>
      </c>
      <c r="B64" s="446">
        <v>286</v>
      </c>
      <c r="C64" s="446">
        <v>491</v>
      </c>
      <c r="D64" s="446">
        <v>139</v>
      </c>
      <c r="E64" s="43">
        <f t="shared" si="59"/>
        <v>916</v>
      </c>
    </row>
    <row r="65" spans="1:5" x14ac:dyDescent="0.2">
      <c r="A65" s="456"/>
      <c r="B65" s="445" t="s">
        <v>37</v>
      </c>
      <c r="C65" s="445" t="s">
        <v>38</v>
      </c>
      <c r="D65" s="445" t="s">
        <v>35</v>
      </c>
      <c r="E65" s="445" t="s">
        <v>36</v>
      </c>
    </row>
    <row r="66" spans="1:5" x14ac:dyDescent="0.2">
      <c r="A66" s="398" t="s">
        <v>39</v>
      </c>
      <c r="B66" s="398">
        <f>AVERAGE(B52:B53,B60:B62)</f>
        <v>403.2</v>
      </c>
      <c r="C66" s="398">
        <f t="shared" ref="C66:E66" si="64">AVERAGE(C52:C53,C60:C62)</f>
        <v>385.4</v>
      </c>
      <c r="D66" s="398">
        <f t="shared" si="64"/>
        <v>146</v>
      </c>
      <c r="E66" s="398">
        <f t="shared" si="64"/>
        <v>934.6</v>
      </c>
    </row>
    <row r="67" spans="1:5" x14ac:dyDescent="0.2">
      <c r="A67" s="398"/>
      <c r="B67" s="398">
        <f>STDEV(B52:B53,B60:B62)/SQRT(5)</f>
        <v>36.384612132053881</v>
      </c>
      <c r="C67" s="398">
        <f t="shared" ref="C67:E67" si="65">STDEV(C52:C53,C60:C62)/SQRT(5)</f>
        <v>38.184551850191951</v>
      </c>
      <c r="D67" s="398">
        <f t="shared" si="65"/>
        <v>11.247221879201991</v>
      </c>
      <c r="E67" s="398">
        <f t="shared" si="65"/>
        <v>7.4202425836356589</v>
      </c>
    </row>
    <row r="68" spans="1:5" x14ac:dyDescent="0.2">
      <c r="A68" s="457" t="s">
        <v>40</v>
      </c>
      <c r="B68" s="457">
        <f>AVERAGE(B54:B59,B63:B64)</f>
        <v>280.375</v>
      </c>
      <c r="C68" s="457">
        <f t="shared" ref="C68:E68" si="66">AVERAGE(C54:C59,C63:C64)</f>
        <v>516.25</v>
      </c>
      <c r="D68" s="457">
        <f t="shared" si="66"/>
        <v>160.25</v>
      </c>
      <c r="E68" s="457">
        <f t="shared" si="66"/>
        <v>956.875</v>
      </c>
    </row>
    <row r="69" spans="1:5" x14ac:dyDescent="0.2">
      <c r="A69" s="457"/>
      <c r="B69" s="457">
        <f>STDEV(B54:B59,B63:B64)/SQRT(6)</f>
        <v>39.045112797036886</v>
      </c>
      <c r="C69" s="457">
        <f t="shared" ref="C69:E69" si="67">STDEV(C54:C59,C63:C64)/SQRT(6)</f>
        <v>39.093751784286816</v>
      </c>
      <c r="D69" s="457">
        <f t="shared" si="67"/>
        <v>8.2368220871424747</v>
      </c>
      <c r="E69" s="457">
        <f t="shared" si="67"/>
        <v>10.098178760831791</v>
      </c>
    </row>
    <row r="70" spans="1:5" x14ac:dyDescent="0.2">
      <c r="A70" s="24"/>
      <c r="D70" s="458" t="s">
        <v>185</v>
      </c>
    </row>
    <row r="71" spans="1:5" x14ac:dyDescent="0.2">
      <c r="D71" s="459" t="s">
        <v>186</v>
      </c>
    </row>
    <row r="72" spans="1:5" x14ac:dyDescent="0.2">
      <c r="D72" s="2" t="s">
        <v>187</v>
      </c>
    </row>
  </sheetData>
  <mergeCells count="28">
    <mergeCell ref="B39:B40"/>
    <mergeCell ref="AA39:AA42"/>
    <mergeCell ref="B41:B42"/>
    <mergeCell ref="B43:B44"/>
    <mergeCell ref="AA43:AA46"/>
    <mergeCell ref="B45:B46"/>
    <mergeCell ref="M21:N21"/>
    <mergeCell ref="O21:P21"/>
    <mergeCell ref="Q21:R21"/>
    <mergeCell ref="S21:T21"/>
    <mergeCell ref="U21:V21"/>
    <mergeCell ref="W21:X21"/>
    <mergeCell ref="O3:P3"/>
    <mergeCell ref="Q3:R3"/>
    <mergeCell ref="S3:T3"/>
    <mergeCell ref="U3:V3"/>
    <mergeCell ref="W3:X3"/>
    <mergeCell ref="C21:D21"/>
    <mergeCell ref="E21:F21"/>
    <mergeCell ref="G21:H21"/>
    <mergeCell ref="I21:J21"/>
    <mergeCell ref="K21:L21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Sucrose vs Cocaine Choice</vt:lpstr>
      <vt:lpstr>Shock rod D1-D4 Observer Output</vt:lpstr>
      <vt:lpstr>Parameters</vt:lpstr>
      <vt:lpstr>Con Reinf</vt:lpstr>
      <vt:lpstr>Barrier</vt:lpstr>
      <vt:lpstr>Food intake</vt:lpstr>
      <vt:lpstr>Self stimulation</vt:lpstr>
      <vt:lpstr>Fear Conditioning 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Naffziger, Erin</dc:creator>
  <cp:lastModifiedBy>Microsoft Office User</cp:lastModifiedBy>
  <dcterms:created xsi:type="dcterms:W3CDTF">2017-03-13T18:33:13Z</dcterms:created>
  <dcterms:modified xsi:type="dcterms:W3CDTF">2020-04-16T01:12:53Z</dcterms:modified>
</cp:coreProperties>
</file>